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15" firstSheet="6" activeTab="10"/>
  </bookViews>
  <sheets>
    <sheet name="Wells Fargo Checking 6_30" sheetId="1" r:id="rId1"/>
    <sheet name="Wells Fargo Savings 6_30" sheetId="2" r:id="rId2"/>
    <sheet name="YTD Balance Sheet 6_30" sheetId="3" r:id="rId3"/>
    <sheet name="P&amp;L By Class 6_30" sheetId="4" r:id="rId4"/>
    <sheet name="Budget vs Actual by Class 6_30" sheetId="5" r:id="rId5"/>
    <sheet name="P&amp;L June 2019 Comparison" sheetId="6" r:id="rId6"/>
    <sheet name="FYTD P&amp;L 6_30_19" sheetId="7" r:id="rId7"/>
    <sheet name=" Budget to FYTD Actual" sheetId="8" r:id="rId8"/>
    <sheet name="Cash Flow Statement_Forecast" sheetId="9" r:id="rId9"/>
    <sheet name="AR Aging Summary 6_30" sheetId="10" r:id="rId10"/>
    <sheet name="AP Aging Summary 6_3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<sst xmlns="http://schemas.openxmlformats.org/spreadsheetml/2006/main" count="496" uniqueCount="188">
  <si>
    <t>Total</t>
  </si>
  <si>
    <t>Income</t>
  </si>
  <si>
    <t>Total Income</t>
  </si>
  <si>
    <t>Gross Profit</t>
  </si>
  <si>
    <t>Net Income</t>
  </si>
  <si>
    <t>National Certified Public Manager® Consortium</t>
  </si>
  <si>
    <t>Deposit</t>
  </si>
  <si>
    <t>Balance Sheet</t>
  </si>
  <si>
    <t>ASSETS</t>
  </si>
  <si>
    <t>TOTAL ASSETS</t>
  </si>
  <si>
    <t>Admin</t>
  </si>
  <si>
    <t>Annual Meeting</t>
  </si>
  <si>
    <t>TOTAL</t>
  </si>
  <si>
    <t>Budget</t>
  </si>
  <si>
    <t>% of Budget</t>
  </si>
  <si>
    <t>Statement of Cash Flows</t>
  </si>
  <si>
    <t>OPERATING ACTIVITIES</t>
  </si>
  <si>
    <t>Net cash increase for period</t>
  </si>
  <si>
    <t>Cash at beginning of period</t>
  </si>
  <si>
    <t>Cash at end of period</t>
  </si>
  <si>
    <t>A/R Aging Summary</t>
  </si>
  <si>
    <t>Current</t>
  </si>
  <si>
    <t>1 - 30</t>
  </si>
  <si>
    <t>31 - 60</t>
  </si>
  <si>
    <t>61 - 90</t>
  </si>
  <si>
    <t>91 and over</t>
  </si>
  <si>
    <t>IA</t>
  </si>
  <si>
    <t>MS</t>
  </si>
  <si>
    <t>A/P Aging Summary</t>
  </si>
  <si>
    <t>National Certified Public Manager Consortium</t>
  </si>
  <si>
    <t>Reconciliation Detail</t>
  </si>
  <si>
    <t/>
  </si>
  <si>
    <t>Type</t>
  </si>
  <si>
    <t>Date</t>
  </si>
  <si>
    <t>Num</t>
  </si>
  <si>
    <t>Name</t>
  </si>
  <si>
    <t>Clr</t>
  </si>
  <si>
    <t>Amount</t>
  </si>
  <si>
    <t>Balance</t>
  </si>
  <si>
    <t>Beginning Balance</t>
  </si>
  <si>
    <t>Cleared Transactions</t>
  </si>
  <si>
    <t>Ö</t>
  </si>
  <si>
    <t>Total Deposits and Credits</t>
  </si>
  <si>
    <t>Total Cleared Transactions</t>
  </si>
  <si>
    <t>Cleared Balance</t>
  </si>
  <si>
    <t>Deposits and Credits - 1 item</t>
  </si>
  <si>
    <t>Ending Balance</t>
  </si>
  <si>
    <t>Accrual Basis</t>
  </si>
  <si>
    <t>Current Assets</t>
  </si>
  <si>
    <t>Checking/Savings</t>
  </si>
  <si>
    <t>Wells Fargo Checking</t>
  </si>
  <si>
    <t>Wells Fargo Savings</t>
  </si>
  <si>
    <t>Total Checking/Savings</t>
  </si>
  <si>
    <t>Accounts Receivable</t>
  </si>
  <si>
    <t>Total Accounts Receivable</t>
  </si>
  <si>
    <t>Total Current Assets</t>
  </si>
  <si>
    <t>LIABILITIES &amp; EQUITY</t>
  </si>
  <si>
    <t>Liabilities</t>
  </si>
  <si>
    <t>Current Liabilities</t>
  </si>
  <si>
    <t>Other Current Liabilities</t>
  </si>
  <si>
    <t>Unearned Revenue</t>
  </si>
  <si>
    <t>Unearned Registration Fees</t>
  </si>
  <si>
    <t>Total Unearned Revenue</t>
  </si>
  <si>
    <t>Total Other Current Liabilities</t>
  </si>
  <si>
    <t>Total Current Liabilities</t>
  </si>
  <si>
    <t>Total Liabilities</t>
  </si>
  <si>
    <t>Equity</t>
  </si>
  <si>
    <t>Operating Fund Balance</t>
  </si>
  <si>
    <t>Operating Reserve Fund</t>
  </si>
  <si>
    <t>Retained Earnings</t>
  </si>
  <si>
    <t>Total Equity</t>
  </si>
  <si>
    <t>TOTAL LIABILITIES &amp; EQUITY</t>
  </si>
  <si>
    <t>Profit &amp; Loss by Class</t>
  </si>
  <si>
    <t>Ordinary Income/Expense</t>
  </si>
  <si>
    <t>510 Membership Dues</t>
  </si>
  <si>
    <t>Accredited</t>
  </si>
  <si>
    <t>Active</t>
  </si>
  <si>
    <t>Total 510 Membership Dues</t>
  </si>
  <si>
    <t>520 Accreditation Fees</t>
  </si>
  <si>
    <t>Continuing</t>
  </si>
  <si>
    <t>Initial</t>
  </si>
  <si>
    <t>Total 520 Accreditation Fees</t>
  </si>
  <si>
    <t>530 Registration Fees</t>
  </si>
  <si>
    <t>Annual Meeting Fees</t>
  </si>
  <si>
    <t>Total 530 Registration Fees</t>
  </si>
  <si>
    <t>540 Interest Income</t>
  </si>
  <si>
    <t>550 Other Income</t>
  </si>
  <si>
    <t>560 Accreditation Exp Reimburse</t>
  </si>
  <si>
    <t>Sales</t>
  </si>
  <si>
    <t>Expense</t>
  </si>
  <si>
    <t>610 Annual Meeting</t>
  </si>
  <si>
    <t>A/V/Internet</t>
  </si>
  <si>
    <t>Food Refreshments</t>
  </si>
  <si>
    <t>Other</t>
  </si>
  <si>
    <t>Photocopying</t>
  </si>
  <si>
    <t>Total 610 Annual Meeting</t>
  </si>
  <si>
    <t>630 Operating Expenses</t>
  </si>
  <si>
    <t>Bank/Credit Card Fees</t>
  </si>
  <si>
    <t>Insurance - Board Liability</t>
  </si>
  <si>
    <t>Other Miscellaneous</t>
  </si>
  <si>
    <t>Accreditation Expenses</t>
  </si>
  <si>
    <t>Tax Preparation</t>
  </si>
  <si>
    <t>Total Other Miscellaneous</t>
  </si>
  <si>
    <t>Total 630 Operating Expenses</t>
  </si>
  <si>
    <t>640 Administrator Fees/Expenses</t>
  </si>
  <si>
    <t>Fees</t>
  </si>
  <si>
    <t>Travel</t>
  </si>
  <si>
    <t>Meetings</t>
  </si>
  <si>
    <t>Travel - Other</t>
  </si>
  <si>
    <t>Total Travel</t>
  </si>
  <si>
    <t>Total 640 Administrator Fees/Expenses</t>
  </si>
  <si>
    <t>Total Expense</t>
  </si>
  <si>
    <t>Net Ordinary Income</t>
  </si>
  <si>
    <t>Profit &amp; Loss Prev Year Comparison</t>
  </si>
  <si>
    <t>Associate</t>
  </si>
  <si>
    <t>Inactive</t>
  </si>
  <si>
    <t>Room Rental</t>
  </si>
  <si>
    <t>Misc gov Fees</t>
  </si>
  <si>
    <t>Postage &amp; Shipping</t>
  </si>
  <si>
    <t>Recruitment/Transition Expenses</t>
  </si>
  <si>
    <t>650 Chair's Discretionary Fund</t>
  </si>
  <si>
    <t>Internet - Web Host</t>
  </si>
  <si>
    <t>Domain/Hosting Fees</t>
  </si>
  <si>
    <t>Internet - Web Host - Other</t>
  </si>
  <si>
    <t>Total Internet - Web Host</t>
  </si>
  <si>
    <t>Legal Fees</t>
  </si>
  <si>
    <t>Supplies</t>
  </si>
  <si>
    <t>Adjustments to reconcile Net Income</t>
  </si>
  <si>
    <t>to net cash provided by operations:</t>
  </si>
  <si>
    <t>Unearned Revenue:Unearned Accreditation Fees</t>
  </si>
  <si>
    <t>Unearned Revenue:Unearned Dues</t>
  </si>
  <si>
    <t>Net cash provided by Operating Activities</t>
  </si>
  <si>
    <t>Accreditation Review Expense</t>
  </si>
  <si>
    <t>Accreditation Expenses - Other</t>
  </si>
  <si>
    <t>Total Accreditation Expenses</t>
  </si>
  <si>
    <t>&gt; 90</t>
  </si>
  <si>
    <t>570 Legal Fees Reimbursement</t>
  </si>
  <si>
    <t>$ Over Budget</t>
  </si>
  <si>
    <t>Copying &amp; Reproduction</t>
  </si>
  <si>
    <t>AACPM Annual Meeting</t>
  </si>
  <si>
    <t>AACPM Dues</t>
  </si>
  <si>
    <t>AACPM Dues Income</t>
  </si>
  <si>
    <t>$ Change</t>
  </si>
  <si>
    <t>% Change</t>
  </si>
  <si>
    <t>Check</t>
  </si>
  <si>
    <t>Red Shoe Solutions LLC</t>
  </si>
  <si>
    <t>Total Checks and Payments</t>
  </si>
  <si>
    <t>Unearned Accreditation Fees</t>
  </si>
  <si>
    <t>Other Income</t>
  </si>
  <si>
    <t>AACPM Membership Payments</t>
  </si>
  <si>
    <t>Income from AACPM Memberships</t>
  </si>
  <si>
    <t>Profit &amp; Loss FY Budget vs. YTD Actual By Class</t>
  </si>
  <si>
    <t>Actual - Budget</t>
  </si>
  <si>
    <t>AACPM Member Dues</t>
  </si>
  <si>
    <t>AACPM Membership Expense</t>
  </si>
  <si>
    <t>July 2018 through June 2019</t>
  </si>
  <si>
    <t>FINANCING ACTIVITIES</t>
  </si>
  <si>
    <t>Net cash provided by Financing Activities</t>
  </si>
  <si>
    <t>AACPM</t>
  </si>
  <si>
    <t>Deposits and Credits - 9 items</t>
  </si>
  <si>
    <t>Jul '18 - Jun 19</t>
  </si>
  <si>
    <t>Wells Fargo Checking, Period Ending 06/30/2019</t>
  </si>
  <si>
    <t>Checks and Payments - 4 items</t>
  </si>
  <si>
    <t>Wells Fargo Bank</t>
  </si>
  <si>
    <t>Register Balance as of 06/30/2019</t>
  </si>
  <si>
    <t>12:16 PM</t>
  </si>
  <si>
    <t>Wells Fargo Savings, Period Ending 06/30/2019</t>
  </si>
  <si>
    <t>As of June 30, 2019</t>
  </si>
  <si>
    <t>Jun 30, 19</t>
  </si>
  <si>
    <t>Due to Administrator</t>
  </si>
  <si>
    <t>Unearned Dues</t>
  </si>
  <si>
    <t>1:25 PM</t>
  </si>
  <si>
    <t>June 2019</t>
  </si>
  <si>
    <t>Jun 19</t>
  </si>
  <si>
    <t>Jun 18</t>
  </si>
  <si>
    <t>1:27 PM</t>
  </si>
  <si>
    <t>Jul '17 - Jun 18</t>
  </si>
  <si>
    <t>Profit &amp; Loss  FY '19 Budget vs. YTD (June 2019) Actual</t>
  </si>
  <si>
    <t>1:29 PM</t>
  </si>
  <si>
    <t>1:31 PM</t>
  </si>
  <si>
    <t>Unearned Revenue:Unearned Registration Fees</t>
  </si>
  <si>
    <t>July 2018 through June  2019</t>
  </si>
  <si>
    <t>1:46 PM</t>
  </si>
  <si>
    <t>New Transactions</t>
  </si>
  <si>
    <t>*</t>
  </si>
  <si>
    <t>Total New Transactions</t>
  </si>
  <si>
    <t>2:01 PM</t>
  </si>
  <si>
    <t>2:02 PM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</si>
</sst>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mm/dd/yyyy"/>
    <numFmt numFmtId="167" formatCode="#,##0.00;\-#,##0.00"/>
    <numFmt numFmtId="168" formatCode="#,##0.0#%;\-#,##0.0#%"/>
    <numFmt numFmtId="169" formatCode="[$-409]mmm\-yy;@"/>
    <numFmt numFmtId="170" formatCode="&quot;$&quot;#,##0.00"/>
    <numFmt numFmtId="171" formatCode="dd/mm/yyyy;@"/>
    <numFmt numFmtId="172" formatCode="###0.00;###0.00"/>
    <numFmt numFmtId="173" formatCode="mm/dd/yyyy;@"/>
    <numFmt numFmtId="174" formatCode="#,##0.00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);[Red]\(0.00\)"/>
  </numFmts>
  <fonts count="59"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Arial"/>
      <family val="2"/>
    </font>
    <font>
      <sz val="8"/>
      <color indexed="63"/>
      <name val="Symbol"/>
      <family val="1"/>
    </font>
    <font>
      <b/>
      <sz val="8"/>
      <color indexed="9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Arial"/>
      <family val="2"/>
    </font>
    <font>
      <sz val="8"/>
      <color rgb="FF323232"/>
      <name val="Symbol"/>
      <family val="1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29E8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ck"/>
      <bottom style="thick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1" fillId="0" borderId="0" xfId="0" applyNumberFormat="1" applyFont="1" applyAlignment="1">
      <alignment horizontal="right"/>
    </xf>
    <xf numFmtId="49" fontId="53" fillId="0" borderId="0" xfId="0" applyNumberFormat="1" applyFont="1" applyAlignment="1">
      <alignment/>
    </xf>
    <xf numFmtId="166" fontId="51" fillId="0" borderId="0" xfId="0" applyNumberFormat="1" applyFont="1" applyAlignment="1">
      <alignment horizontal="right"/>
    </xf>
    <xf numFmtId="49" fontId="5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166" fontId="51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167" fontId="51" fillId="0" borderId="0" xfId="0" applyNumberFormat="1" applyFont="1" applyAlignment="1">
      <alignment/>
    </xf>
    <xf numFmtId="166" fontId="56" fillId="0" borderId="0" xfId="0" applyNumberFormat="1" applyFont="1" applyAlignment="1">
      <alignment/>
    </xf>
    <xf numFmtId="49" fontId="57" fillId="0" borderId="0" xfId="0" applyNumberFormat="1" applyFont="1" applyAlignment="1">
      <alignment horizontal="centerContinuous"/>
    </xf>
    <xf numFmtId="49" fontId="57" fillId="0" borderId="0" xfId="0" applyNumberFormat="1" applyFont="1" applyAlignment="1">
      <alignment/>
    </xf>
    <xf numFmtId="167" fontId="56" fillId="0" borderId="13" xfId="0" applyNumberFormat="1" applyFont="1" applyBorder="1" applyAlignment="1">
      <alignment/>
    </xf>
    <xf numFmtId="167" fontId="51" fillId="0" borderId="14" xfId="0" applyNumberFormat="1" applyFont="1" applyBorder="1" applyAlignment="1">
      <alignment/>
    </xf>
    <xf numFmtId="49" fontId="51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Continuous"/>
    </xf>
    <xf numFmtId="49" fontId="51" fillId="0" borderId="0" xfId="0" applyNumberFormat="1" applyFont="1" applyAlignment="1">
      <alignment/>
    </xf>
    <xf numFmtId="167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5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56" fillId="0" borderId="15" xfId="0" applyNumberFormat="1" applyFont="1" applyBorder="1" applyAlignment="1">
      <alignment/>
    </xf>
    <xf numFmtId="167" fontId="56" fillId="0" borderId="0" xfId="0" applyNumberFormat="1" applyFont="1" applyBorder="1" applyAlignment="1">
      <alignment/>
    </xf>
    <xf numFmtId="167" fontId="56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0" fontId="51" fillId="0" borderId="0" xfId="0" applyNumberFormat="1" applyFont="1" applyAlignment="1">
      <alignment/>
    </xf>
    <xf numFmtId="49" fontId="0" fillId="0" borderId="17" xfId="0" applyNumberFormat="1" applyBorder="1" applyAlignment="1">
      <alignment/>
    </xf>
    <xf numFmtId="4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Continuous"/>
    </xf>
    <xf numFmtId="40" fontId="0" fillId="0" borderId="17" xfId="0" applyNumberFormat="1" applyBorder="1" applyAlignment="1">
      <alignment horizontal="centerContinuous"/>
    </xf>
    <xf numFmtId="49" fontId="58" fillId="33" borderId="17" xfId="0" applyNumberFormat="1" applyFon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51" fillId="34" borderId="17" xfId="0" applyNumberFormat="1" applyFont="1" applyFill="1" applyBorder="1" applyAlignment="1">
      <alignment horizontal="center" vertical="center"/>
    </xf>
    <xf numFmtId="40" fontId="51" fillId="34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8" fillId="35" borderId="17" xfId="0" applyNumberFormat="1" applyFon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/>
    </xf>
    <xf numFmtId="49" fontId="51" fillId="5" borderId="17" xfId="0" applyNumberFormat="1" applyFont="1" applyFill="1" applyBorder="1" applyAlignment="1">
      <alignment horizontal="center" vertical="center"/>
    </xf>
    <xf numFmtId="40" fontId="51" fillId="5" borderId="17" xfId="0" applyNumberFormat="1" applyFont="1" applyFill="1" applyBorder="1" applyAlignment="1">
      <alignment horizontal="center" vertical="center"/>
    </xf>
    <xf numFmtId="167" fontId="56" fillId="34" borderId="17" xfId="0" applyNumberFormat="1" applyFont="1" applyFill="1" applyBorder="1" applyAlignment="1">
      <alignment/>
    </xf>
    <xf numFmtId="49" fontId="56" fillId="34" borderId="17" xfId="0" applyNumberFormat="1" applyFont="1" applyFill="1" applyBorder="1" applyAlignment="1">
      <alignment/>
    </xf>
    <xf numFmtId="40" fontId="56" fillId="34" borderId="17" xfId="0" applyNumberFormat="1" applyFont="1" applyFill="1" applyBorder="1" applyAlignment="1">
      <alignment/>
    </xf>
    <xf numFmtId="167" fontId="56" fillId="5" borderId="17" xfId="0" applyNumberFormat="1" applyFont="1" applyFill="1" applyBorder="1" applyAlignment="1">
      <alignment/>
    </xf>
    <xf numFmtId="49" fontId="56" fillId="5" borderId="17" xfId="0" applyNumberFormat="1" applyFont="1" applyFill="1" applyBorder="1" applyAlignment="1">
      <alignment/>
    </xf>
    <xf numFmtId="40" fontId="56" fillId="5" borderId="17" xfId="0" applyNumberFormat="1" applyFont="1" applyFill="1" applyBorder="1" applyAlignment="1">
      <alignment/>
    </xf>
    <xf numFmtId="179" fontId="56" fillId="34" borderId="17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56" fillId="5" borderId="17" xfId="0" applyNumberFormat="1" applyFont="1" applyFill="1" applyBorder="1" applyAlignment="1">
      <alignment/>
    </xf>
    <xf numFmtId="179" fontId="51" fillId="34" borderId="17" xfId="0" applyNumberFormat="1" applyFont="1" applyFill="1" applyBorder="1" applyAlignment="1">
      <alignment/>
    </xf>
    <xf numFmtId="179" fontId="51" fillId="0" borderId="17" xfId="0" applyNumberFormat="1" applyFont="1" applyBorder="1" applyAlignment="1">
      <alignment/>
    </xf>
    <xf numFmtId="179" fontId="51" fillId="5" borderId="17" xfId="0" applyNumberFormat="1" applyFont="1" applyFill="1" applyBorder="1" applyAlignment="1">
      <alignment/>
    </xf>
    <xf numFmtId="0" fontId="51" fillId="0" borderId="17" xfId="0" applyFont="1" applyBorder="1" applyAlignment="1">
      <alignment/>
    </xf>
    <xf numFmtId="40" fontId="51" fillId="0" borderId="17" xfId="0" applyNumberFormat="1" applyFont="1" applyBorder="1" applyAlignment="1">
      <alignment/>
    </xf>
    <xf numFmtId="49" fontId="51" fillId="0" borderId="18" xfId="0" applyNumberFormat="1" applyFont="1" applyBorder="1" applyAlignment="1">
      <alignment horizontal="center"/>
    </xf>
    <xf numFmtId="168" fontId="56" fillId="0" borderId="0" xfId="0" applyNumberFormat="1" applyFont="1" applyAlignment="1">
      <alignment/>
    </xf>
    <xf numFmtId="168" fontId="56" fillId="0" borderId="15" xfId="0" applyNumberFormat="1" applyFont="1" applyBorder="1" applyAlignment="1">
      <alignment/>
    </xf>
    <xf numFmtId="168" fontId="56" fillId="0" borderId="16" xfId="0" applyNumberFormat="1" applyFont="1" applyBorder="1" applyAlignment="1">
      <alignment/>
    </xf>
    <xf numFmtId="168" fontId="56" fillId="0" borderId="13" xfId="0" applyNumberFormat="1" applyFont="1" applyBorder="1" applyAlignment="1">
      <alignment/>
    </xf>
    <xf numFmtId="168" fontId="51" fillId="0" borderId="14" xfId="0" applyNumberFormat="1" applyFont="1" applyBorder="1" applyAlignment="1">
      <alignment/>
    </xf>
    <xf numFmtId="40" fontId="51" fillId="34" borderId="17" xfId="0" applyNumberFormat="1" applyFont="1" applyFill="1" applyBorder="1" applyAlignment="1">
      <alignment/>
    </xf>
    <xf numFmtId="40" fontId="51" fillId="5" borderId="17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Flow Forecast through June 2019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125"/>
          <c:w val="0.981"/>
          <c:h val="0.8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'[1]Sheet1'!$A$32</c:f>
              <c:strCache>
                <c:ptCount val="1"/>
                <c:pt idx="0">
                  <c:v>Beginning Cash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'[1]Sheet1'!$B$32:$BI$32</c:f>
              <c:numCache>
                <c:ptCount val="60"/>
                <c:pt idx="0">
                  <c:v>38821.34000000001</c:v>
                </c:pt>
                <c:pt idx="1">
                  <c:v>52652.93000000001</c:v>
                </c:pt>
                <c:pt idx="2">
                  <c:v>58094.11000000001</c:v>
                </c:pt>
                <c:pt idx="3">
                  <c:v>56019.20000000001</c:v>
                </c:pt>
                <c:pt idx="4">
                  <c:v>53436.28000000001</c:v>
                </c:pt>
                <c:pt idx="5">
                  <c:v>45928.360000000015</c:v>
                </c:pt>
                <c:pt idx="6">
                  <c:v>38360.45000000001</c:v>
                </c:pt>
                <c:pt idx="7">
                  <c:v>34662.53000000001</c:v>
                </c:pt>
                <c:pt idx="8">
                  <c:v>32654.610000000015</c:v>
                </c:pt>
                <c:pt idx="9">
                  <c:v>25184.200000000015</c:v>
                </c:pt>
                <c:pt idx="10">
                  <c:v>20751.280000000013</c:v>
                </c:pt>
                <c:pt idx="11">
                  <c:v>20243.360000000015</c:v>
                </c:pt>
                <c:pt idx="12">
                  <c:v>36280.48</c:v>
                </c:pt>
                <c:pt idx="13">
                  <c:v>60460.53</c:v>
                </c:pt>
                <c:pt idx="14">
                  <c:v>66281.97</c:v>
                </c:pt>
                <c:pt idx="15">
                  <c:v>65330.39</c:v>
                </c:pt>
                <c:pt idx="16">
                  <c:v>67271.8</c:v>
                </c:pt>
                <c:pt idx="17">
                  <c:v>68563.17</c:v>
                </c:pt>
                <c:pt idx="18">
                  <c:v>55621.26</c:v>
                </c:pt>
                <c:pt idx="19">
                  <c:v>54769.62</c:v>
                </c:pt>
                <c:pt idx="20">
                  <c:v>50656</c:v>
                </c:pt>
                <c:pt idx="21">
                  <c:v>46266.520000000004</c:v>
                </c:pt>
                <c:pt idx="22">
                  <c:v>42487</c:v>
                </c:pt>
                <c:pt idx="23">
                  <c:v>41877</c:v>
                </c:pt>
                <c:pt idx="24">
                  <c:v>45904</c:v>
                </c:pt>
                <c:pt idx="25">
                  <c:v>55716</c:v>
                </c:pt>
                <c:pt idx="26">
                  <c:v>61446.91</c:v>
                </c:pt>
                <c:pt idx="27">
                  <c:v>68968</c:v>
                </c:pt>
                <c:pt idx="28">
                  <c:v>73241</c:v>
                </c:pt>
                <c:pt idx="29">
                  <c:v>52964.7</c:v>
                </c:pt>
                <c:pt idx="30">
                  <c:v>47341.47</c:v>
                </c:pt>
                <c:pt idx="31">
                  <c:v>42749.45</c:v>
                </c:pt>
                <c:pt idx="32">
                  <c:v>39736.78</c:v>
                </c:pt>
                <c:pt idx="33">
                  <c:v>37017.7</c:v>
                </c:pt>
                <c:pt idx="34">
                  <c:v>35720.92</c:v>
                </c:pt>
                <c:pt idx="35">
                  <c:v>36659.01</c:v>
                </c:pt>
                <c:pt idx="36">
                  <c:v>46429.73</c:v>
                </c:pt>
                <c:pt idx="37">
                  <c:v>52102.19</c:v>
                </c:pt>
                <c:pt idx="38">
                  <c:v>63613.38</c:v>
                </c:pt>
                <c:pt idx="39">
                  <c:v>70753.57</c:v>
                </c:pt>
                <c:pt idx="40">
                  <c:v>67800.19</c:v>
                </c:pt>
                <c:pt idx="41">
                  <c:v>55008.48</c:v>
                </c:pt>
                <c:pt idx="42">
                  <c:v>50422.9</c:v>
                </c:pt>
                <c:pt idx="43">
                  <c:v>48323.9</c:v>
                </c:pt>
                <c:pt idx="44">
                  <c:v>46308.67</c:v>
                </c:pt>
                <c:pt idx="45">
                  <c:v>42882.33</c:v>
                </c:pt>
                <c:pt idx="46">
                  <c:v>41522.84</c:v>
                </c:pt>
                <c:pt idx="47">
                  <c:v>38510.69</c:v>
                </c:pt>
                <c:pt idx="48">
                  <c:v>46292.8</c:v>
                </c:pt>
                <c:pt idx="49">
                  <c:v>59937.95</c:v>
                </c:pt>
                <c:pt idx="50">
                  <c:v>64527.47</c:v>
                </c:pt>
                <c:pt idx="51">
                  <c:v>70617</c:v>
                </c:pt>
                <c:pt idx="52">
                  <c:v>70867.09</c:v>
                </c:pt>
                <c:pt idx="53">
                  <c:v>51038.62</c:v>
                </c:pt>
                <c:pt idx="54">
                  <c:v>52496.11</c:v>
                </c:pt>
                <c:pt idx="55">
                  <c:v>48384.7</c:v>
                </c:pt>
                <c:pt idx="56">
                  <c:v>48370.56</c:v>
                </c:pt>
                <c:pt idx="57">
                  <c:v>47574.22</c:v>
                </c:pt>
                <c:pt idx="58">
                  <c:v>43411.19</c:v>
                </c:pt>
                <c:pt idx="59">
                  <c:v>48409.26</c:v>
                </c:pt>
              </c:numCache>
            </c:numRef>
          </c:val>
        </c:ser>
        <c:ser>
          <c:idx val="4"/>
          <c:order val="1"/>
          <c:tx>
            <c:strRef>
              <c:f>'[1]Sheet1'!$A$33</c:f>
              <c:strCache>
                <c:ptCount val="1"/>
                <c:pt idx="0">
                  <c:v>Proj. Balance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'[1]Sheet1'!$B$33:$BI$33</c:f>
              <c:numCache>
                <c:ptCount val="60"/>
                <c:pt idx="0">
                  <c:v>52652.93000000001</c:v>
                </c:pt>
                <c:pt idx="1">
                  <c:v>58094.11000000001</c:v>
                </c:pt>
                <c:pt idx="2">
                  <c:v>56019.20000000001</c:v>
                </c:pt>
                <c:pt idx="3">
                  <c:v>53436.28000000001</c:v>
                </c:pt>
                <c:pt idx="4">
                  <c:v>45928.360000000015</c:v>
                </c:pt>
                <c:pt idx="5">
                  <c:v>38360.45000000001</c:v>
                </c:pt>
                <c:pt idx="6">
                  <c:v>34662.53000000001</c:v>
                </c:pt>
                <c:pt idx="7">
                  <c:v>32654.610000000015</c:v>
                </c:pt>
                <c:pt idx="8">
                  <c:v>25184.200000000015</c:v>
                </c:pt>
                <c:pt idx="9">
                  <c:v>20751.280000000013</c:v>
                </c:pt>
                <c:pt idx="10">
                  <c:v>20243.360000000015</c:v>
                </c:pt>
                <c:pt idx="11">
                  <c:v>34735.45000000001</c:v>
                </c:pt>
                <c:pt idx="12">
                  <c:v>60460.53</c:v>
                </c:pt>
                <c:pt idx="13">
                  <c:v>66281.97</c:v>
                </c:pt>
                <c:pt idx="14">
                  <c:v>65330.39</c:v>
                </c:pt>
                <c:pt idx="15">
                  <c:v>67271.8</c:v>
                </c:pt>
                <c:pt idx="16">
                  <c:v>68563.17</c:v>
                </c:pt>
                <c:pt idx="17">
                  <c:v>55621.26</c:v>
                </c:pt>
                <c:pt idx="18">
                  <c:v>54769.62</c:v>
                </c:pt>
                <c:pt idx="19">
                  <c:v>50656</c:v>
                </c:pt>
                <c:pt idx="20">
                  <c:v>46266.520000000004</c:v>
                </c:pt>
                <c:pt idx="21">
                  <c:v>42487</c:v>
                </c:pt>
                <c:pt idx="22">
                  <c:v>41877</c:v>
                </c:pt>
                <c:pt idx="23">
                  <c:v>45904</c:v>
                </c:pt>
                <c:pt idx="24">
                  <c:v>55716</c:v>
                </c:pt>
                <c:pt idx="25">
                  <c:v>61446.91</c:v>
                </c:pt>
                <c:pt idx="26">
                  <c:v>68968</c:v>
                </c:pt>
                <c:pt idx="27">
                  <c:v>73241</c:v>
                </c:pt>
                <c:pt idx="28">
                  <c:v>52964.7</c:v>
                </c:pt>
                <c:pt idx="29">
                  <c:v>47341.47</c:v>
                </c:pt>
                <c:pt idx="30">
                  <c:v>42749.45</c:v>
                </c:pt>
                <c:pt idx="31">
                  <c:v>39736.78</c:v>
                </c:pt>
                <c:pt idx="32">
                  <c:v>37017.7</c:v>
                </c:pt>
                <c:pt idx="33">
                  <c:v>35720.92</c:v>
                </c:pt>
                <c:pt idx="34">
                  <c:v>36659.009999999995</c:v>
                </c:pt>
                <c:pt idx="35">
                  <c:v>46429.73</c:v>
                </c:pt>
                <c:pt idx="36">
                  <c:v>52102.19</c:v>
                </c:pt>
                <c:pt idx="37">
                  <c:v>63613.38</c:v>
                </c:pt>
                <c:pt idx="38">
                  <c:v>70753.57</c:v>
                </c:pt>
                <c:pt idx="39">
                  <c:v>67800.19</c:v>
                </c:pt>
                <c:pt idx="40">
                  <c:v>55008.48</c:v>
                </c:pt>
                <c:pt idx="41">
                  <c:v>50422.9</c:v>
                </c:pt>
                <c:pt idx="42">
                  <c:v>48323.9</c:v>
                </c:pt>
                <c:pt idx="43">
                  <c:v>46308.67</c:v>
                </c:pt>
                <c:pt idx="44">
                  <c:v>42882.33</c:v>
                </c:pt>
                <c:pt idx="45">
                  <c:v>41522.84</c:v>
                </c:pt>
                <c:pt idx="46">
                  <c:v>38510.69</c:v>
                </c:pt>
                <c:pt idx="47">
                  <c:v>46292.8</c:v>
                </c:pt>
                <c:pt idx="48">
                  <c:v>59937.95</c:v>
                </c:pt>
                <c:pt idx="49">
                  <c:v>64527.47</c:v>
                </c:pt>
                <c:pt idx="50">
                  <c:v>70617</c:v>
                </c:pt>
                <c:pt idx="51">
                  <c:v>70867.09</c:v>
                </c:pt>
                <c:pt idx="52">
                  <c:v>51038.62</c:v>
                </c:pt>
                <c:pt idx="53">
                  <c:v>52496.11</c:v>
                </c:pt>
                <c:pt idx="54">
                  <c:v>48384.7</c:v>
                </c:pt>
                <c:pt idx="55">
                  <c:v>48370.56</c:v>
                </c:pt>
                <c:pt idx="56">
                  <c:v>47574.22</c:v>
                </c:pt>
                <c:pt idx="57">
                  <c:v>43411.19</c:v>
                </c:pt>
                <c:pt idx="58">
                  <c:v>48409.26</c:v>
                </c:pt>
                <c:pt idx="59">
                  <c:v>54132.88</c:v>
                </c:pt>
              </c:numCache>
            </c:numRef>
          </c:val>
        </c:ser>
        <c:ser>
          <c:idx val="5"/>
          <c:order val="2"/>
          <c:tx>
            <c:strRef>
              <c:f>'[1]Sheet1'!$A$34</c:f>
              <c:strCache>
                <c:ptCount val="1"/>
                <c:pt idx="0">
                  <c:v>Reserve Fund</c:v>
                </c:pt>
              </c:strCache>
            </c:strRef>
          </c:tx>
          <c:spPr>
            <a:solidFill>
              <a:srgbClr val="70AD47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'[1]Sheet1'!$B$34:$BI$34</c:f>
              <c:numCache>
                <c:ptCount val="60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  <c:pt idx="20">
                  <c:v>13000</c:v>
                </c:pt>
                <c:pt idx="21">
                  <c:v>13000</c:v>
                </c:pt>
                <c:pt idx="22">
                  <c:v>13000</c:v>
                </c:pt>
                <c:pt idx="23">
                  <c:v>13000</c:v>
                </c:pt>
                <c:pt idx="24">
                  <c:v>13000</c:v>
                </c:pt>
                <c:pt idx="25">
                  <c:v>13000</c:v>
                </c:pt>
                <c:pt idx="26">
                  <c:v>13000</c:v>
                </c:pt>
                <c:pt idx="27">
                  <c:v>13000</c:v>
                </c:pt>
                <c:pt idx="28">
                  <c:v>13000</c:v>
                </c:pt>
                <c:pt idx="29">
                  <c:v>13000</c:v>
                </c:pt>
                <c:pt idx="30">
                  <c:v>13000</c:v>
                </c:pt>
                <c:pt idx="31">
                  <c:v>13000</c:v>
                </c:pt>
                <c:pt idx="32">
                  <c:v>13000</c:v>
                </c:pt>
                <c:pt idx="33">
                  <c:v>13000</c:v>
                </c:pt>
                <c:pt idx="34">
                  <c:v>13000</c:v>
                </c:pt>
                <c:pt idx="35">
                  <c:v>13000</c:v>
                </c:pt>
                <c:pt idx="36">
                  <c:v>13000</c:v>
                </c:pt>
                <c:pt idx="37">
                  <c:v>13000</c:v>
                </c:pt>
                <c:pt idx="38">
                  <c:v>13000</c:v>
                </c:pt>
                <c:pt idx="39">
                  <c:v>13000</c:v>
                </c:pt>
                <c:pt idx="40">
                  <c:v>13000</c:v>
                </c:pt>
                <c:pt idx="41">
                  <c:v>13000</c:v>
                </c:pt>
                <c:pt idx="42">
                  <c:v>13000</c:v>
                </c:pt>
                <c:pt idx="43">
                  <c:v>13000</c:v>
                </c:pt>
                <c:pt idx="44">
                  <c:v>13000</c:v>
                </c:pt>
                <c:pt idx="45">
                  <c:v>13000</c:v>
                </c:pt>
                <c:pt idx="46">
                  <c:v>13000</c:v>
                </c:pt>
                <c:pt idx="47">
                  <c:v>13000</c:v>
                </c:pt>
                <c:pt idx="48">
                  <c:v>13000</c:v>
                </c:pt>
                <c:pt idx="49">
                  <c:v>13000</c:v>
                </c:pt>
                <c:pt idx="50">
                  <c:v>13000</c:v>
                </c:pt>
                <c:pt idx="51">
                  <c:v>13000</c:v>
                </c:pt>
                <c:pt idx="52">
                  <c:v>13000</c:v>
                </c:pt>
                <c:pt idx="53">
                  <c:v>13000</c:v>
                </c:pt>
                <c:pt idx="54">
                  <c:v>13000</c:v>
                </c:pt>
                <c:pt idx="55">
                  <c:v>13000</c:v>
                </c:pt>
                <c:pt idx="56">
                  <c:v>13000</c:v>
                </c:pt>
                <c:pt idx="57">
                  <c:v>13000</c:v>
                </c:pt>
                <c:pt idx="58">
                  <c:v>13000</c:v>
                </c:pt>
                <c:pt idx="59">
                  <c:v>13000</c:v>
                </c:pt>
              </c:numCache>
            </c:numRef>
          </c:val>
        </c:ser>
        <c:ser>
          <c:idx val="0"/>
          <c:order val="3"/>
          <c:tx>
            <c:strRef>
              <c:f>'[1]Sheet1'!$A$32</c:f>
              <c:strCache>
                <c:ptCount val="1"/>
                <c:pt idx="0">
                  <c:v>Beginning Cash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'[1]Sheet1'!$B$32:$BI$32</c:f>
              <c:numCache>
                <c:ptCount val="60"/>
                <c:pt idx="0">
                  <c:v>38821.34000000001</c:v>
                </c:pt>
                <c:pt idx="1">
                  <c:v>52652.93000000001</c:v>
                </c:pt>
                <c:pt idx="2">
                  <c:v>58094.11000000001</c:v>
                </c:pt>
                <c:pt idx="3">
                  <c:v>56019.20000000001</c:v>
                </c:pt>
                <c:pt idx="4">
                  <c:v>53436.28000000001</c:v>
                </c:pt>
                <c:pt idx="5">
                  <c:v>45928.360000000015</c:v>
                </c:pt>
                <c:pt idx="6">
                  <c:v>38360.45000000001</c:v>
                </c:pt>
                <c:pt idx="7">
                  <c:v>34662.53000000001</c:v>
                </c:pt>
                <c:pt idx="8">
                  <c:v>32654.610000000015</c:v>
                </c:pt>
                <c:pt idx="9">
                  <c:v>25184.200000000015</c:v>
                </c:pt>
                <c:pt idx="10">
                  <c:v>20751.280000000013</c:v>
                </c:pt>
                <c:pt idx="11">
                  <c:v>20243.360000000015</c:v>
                </c:pt>
                <c:pt idx="12">
                  <c:v>36280.48</c:v>
                </c:pt>
                <c:pt idx="13">
                  <c:v>60460.53</c:v>
                </c:pt>
                <c:pt idx="14">
                  <c:v>66281.97</c:v>
                </c:pt>
                <c:pt idx="15">
                  <c:v>65330.39</c:v>
                </c:pt>
                <c:pt idx="16">
                  <c:v>67271.8</c:v>
                </c:pt>
                <c:pt idx="17">
                  <c:v>68563.17</c:v>
                </c:pt>
                <c:pt idx="18">
                  <c:v>55621.26</c:v>
                </c:pt>
                <c:pt idx="19">
                  <c:v>54769.62</c:v>
                </c:pt>
                <c:pt idx="20">
                  <c:v>50656</c:v>
                </c:pt>
                <c:pt idx="21">
                  <c:v>46266.520000000004</c:v>
                </c:pt>
                <c:pt idx="22">
                  <c:v>42487</c:v>
                </c:pt>
                <c:pt idx="23">
                  <c:v>41877</c:v>
                </c:pt>
                <c:pt idx="24">
                  <c:v>45904</c:v>
                </c:pt>
                <c:pt idx="25">
                  <c:v>55716</c:v>
                </c:pt>
                <c:pt idx="26">
                  <c:v>61446.91</c:v>
                </c:pt>
                <c:pt idx="27">
                  <c:v>68968</c:v>
                </c:pt>
                <c:pt idx="28">
                  <c:v>73241</c:v>
                </c:pt>
                <c:pt idx="29">
                  <c:v>52964.7</c:v>
                </c:pt>
                <c:pt idx="30">
                  <c:v>47341.47</c:v>
                </c:pt>
                <c:pt idx="31">
                  <c:v>42749.45</c:v>
                </c:pt>
                <c:pt idx="32">
                  <c:v>39736.78</c:v>
                </c:pt>
                <c:pt idx="33">
                  <c:v>37017.7</c:v>
                </c:pt>
                <c:pt idx="34">
                  <c:v>35720.92</c:v>
                </c:pt>
                <c:pt idx="35">
                  <c:v>36659.01</c:v>
                </c:pt>
                <c:pt idx="36">
                  <c:v>46429.73</c:v>
                </c:pt>
                <c:pt idx="37">
                  <c:v>52102.19</c:v>
                </c:pt>
                <c:pt idx="38">
                  <c:v>63613.38</c:v>
                </c:pt>
                <c:pt idx="39">
                  <c:v>70753.57</c:v>
                </c:pt>
                <c:pt idx="40">
                  <c:v>67800.19</c:v>
                </c:pt>
                <c:pt idx="41">
                  <c:v>55008.48</c:v>
                </c:pt>
                <c:pt idx="42">
                  <c:v>50422.9</c:v>
                </c:pt>
                <c:pt idx="43">
                  <c:v>48323.9</c:v>
                </c:pt>
                <c:pt idx="44">
                  <c:v>46308.67</c:v>
                </c:pt>
                <c:pt idx="45">
                  <c:v>42882.33</c:v>
                </c:pt>
                <c:pt idx="46">
                  <c:v>41522.84</c:v>
                </c:pt>
                <c:pt idx="47">
                  <c:v>38510.69</c:v>
                </c:pt>
                <c:pt idx="48">
                  <c:v>46292.8</c:v>
                </c:pt>
                <c:pt idx="49">
                  <c:v>59937.95</c:v>
                </c:pt>
                <c:pt idx="50">
                  <c:v>64527.47</c:v>
                </c:pt>
                <c:pt idx="51">
                  <c:v>70617</c:v>
                </c:pt>
                <c:pt idx="52">
                  <c:v>70867.09</c:v>
                </c:pt>
                <c:pt idx="53">
                  <c:v>51038.62</c:v>
                </c:pt>
                <c:pt idx="54">
                  <c:v>52496.11</c:v>
                </c:pt>
                <c:pt idx="55">
                  <c:v>48384.7</c:v>
                </c:pt>
                <c:pt idx="56">
                  <c:v>48370.56</c:v>
                </c:pt>
                <c:pt idx="57">
                  <c:v>47574.22</c:v>
                </c:pt>
                <c:pt idx="58">
                  <c:v>43411.19</c:v>
                </c:pt>
                <c:pt idx="59">
                  <c:v>48409.26</c:v>
                </c:pt>
              </c:numCache>
            </c:numRef>
          </c:val>
        </c:ser>
        <c:ser>
          <c:idx val="1"/>
          <c:order val="4"/>
          <c:tx>
            <c:strRef>
              <c:f>'[1]Sheet1'!$A$33</c:f>
              <c:strCache>
                <c:ptCount val="1"/>
                <c:pt idx="0">
                  <c:v>Proj. Balance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'[1]Sheet1'!$B$33:$BI$33</c:f>
              <c:numCache>
                <c:ptCount val="60"/>
                <c:pt idx="0">
                  <c:v>52652.93000000001</c:v>
                </c:pt>
                <c:pt idx="1">
                  <c:v>58094.11000000001</c:v>
                </c:pt>
                <c:pt idx="2">
                  <c:v>56019.20000000001</c:v>
                </c:pt>
                <c:pt idx="3">
                  <c:v>53436.28000000001</c:v>
                </c:pt>
                <c:pt idx="4">
                  <c:v>45928.360000000015</c:v>
                </c:pt>
                <c:pt idx="5">
                  <c:v>38360.45000000001</c:v>
                </c:pt>
                <c:pt idx="6">
                  <c:v>34662.53000000001</c:v>
                </c:pt>
                <c:pt idx="7">
                  <c:v>32654.610000000015</c:v>
                </c:pt>
                <c:pt idx="8">
                  <c:v>25184.200000000015</c:v>
                </c:pt>
                <c:pt idx="9">
                  <c:v>20751.280000000013</c:v>
                </c:pt>
                <c:pt idx="10">
                  <c:v>20243.360000000015</c:v>
                </c:pt>
                <c:pt idx="11">
                  <c:v>34735.45000000001</c:v>
                </c:pt>
                <c:pt idx="12">
                  <c:v>60460.53</c:v>
                </c:pt>
                <c:pt idx="13">
                  <c:v>66281.97</c:v>
                </c:pt>
                <c:pt idx="14">
                  <c:v>65330.39</c:v>
                </c:pt>
                <c:pt idx="15">
                  <c:v>67271.8</c:v>
                </c:pt>
                <c:pt idx="16">
                  <c:v>68563.17</c:v>
                </c:pt>
                <c:pt idx="17">
                  <c:v>55621.26</c:v>
                </c:pt>
                <c:pt idx="18">
                  <c:v>54769.62</c:v>
                </c:pt>
                <c:pt idx="19">
                  <c:v>50656</c:v>
                </c:pt>
                <c:pt idx="20">
                  <c:v>46266.520000000004</c:v>
                </c:pt>
                <c:pt idx="21">
                  <c:v>42487</c:v>
                </c:pt>
                <c:pt idx="22">
                  <c:v>41877</c:v>
                </c:pt>
                <c:pt idx="23">
                  <c:v>45904</c:v>
                </c:pt>
                <c:pt idx="24">
                  <c:v>55716</c:v>
                </c:pt>
                <c:pt idx="25">
                  <c:v>61446.91</c:v>
                </c:pt>
                <c:pt idx="26">
                  <c:v>68968</c:v>
                </c:pt>
                <c:pt idx="27">
                  <c:v>73241</c:v>
                </c:pt>
                <c:pt idx="28">
                  <c:v>52964.7</c:v>
                </c:pt>
                <c:pt idx="29">
                  <c:v>47341.47</c:v>
                </c:pt>
                <c:pt idx="30">
                  <c:v>42749.45</c:v>
                </c:pt>
                <c:pt idx="31">
                  <c:v>39736.78</c:v>
                </c:pt>
                <c:pt idx="32">
                  <c:v>37017.7</c:v>
                </c:pt>
                <c:pt idx="33">
                  <c:v>35720.92</c:v>
                </c:pt>
                <c:pt idx="34">
                  <c:v>36659.009999999995</c:v>
                </c:pt>
                <c:pt idx="35">
                  <c:v>46429.73</c:v>
                </c:pt>
                <c:pt idx="36">
                  <c:v>52102.19</c:v>
                </c:pt>
                <c:pt idx="37">
                  <c:v>63613.38</c:v>
                </c:pt>
                <c:pt idx="38">
                  <c:v>70753.57</c:v>
                </c:pt>
                <c:pt idx="39">
                  <c:v>67800.19</c:v>
                </c:pt>
                <c:pt idx="40">
                  <c:v>55008.48</c:v>
                </c:pt>
                <c:pt idx="41">
                  <c:v>50422.9</c:v>
                </c:pt>
                <c:pt idx="42">
                  <c:v>48323.9</c:v>
                </c:pt>
                <c:pt idx="43">
                  <c:v>46308.67</c:v>
                </c:pt>
                <c:pt idx="44">
                  <c:v>42882.33</c:v>
                </c:pt>
                <c:pt idx="45">
                  <c:v>41522.84</c:v>
                </c:pt>
                <c:pt idx="46">
                  <c:v>38510.69</c:v>
                </c:pt>
                <c:pt idx="47">
                  <c:v>46292.8</c:v>
                </c:pt>
                <c:pt idx="48">
                  <c:v>59937.95</c:v>
                </c:pt>
                <c:pt idx="49">
                  <c:v>64527.47</c:v>
                </c:pt>
                <c:pt idx="50">
                  <c:v>70617</c:v>
                </c:pt>
                <c:pt idx="51">
                  <c:v>70867.09</c:v>
                </c:pt>
                <c:pt idx="52">
                  <c:v>51038.62</c:v>
                </c:pt>
                <c:pt idx="53">
                  <c:v>52496.11</c:v>
                </c:pt>
                <c:pt idx="54">
                  <c:v>48384.7</c:v>
                </c:pt>
                <c:pt idx="55">
                  <c:v>48370.56</c:v>
                </c:pt>
                <c:pt idx="56">
                  <c:v>47574.22</c:v>
                </c:pt>
                <c:pt idx="57">
                  <c:v>43411.19</c:v>
                </c:pt>
                <c:pt idx="58">
                  <c:v>48409.26</c:v>
                </c:pt>
                <c:pt idx="59">
                  <c:v>54132.88</c:v>
                </c:pt>
              </c:numCache>
            </c:numRef>
          </c:val>
        </c:ser>
        <c:overlap val="-27"/>
        <c:gapWidth val="219"/>
        <c:axId val="35900051"/>
        <c:axId val="54665004"/>
      </c:barChart>
      <c:lineChart>
        <c:grouping val="standard"/>
        <c:varyColors val="0"/>
        <c:ser>
          <c:idx val="2"/>
          <c:order val="5"/>
          <c:tx>
            <c:strRef>
              <c:f>'[1]Sheet1'!$A$34</c:f>
              <c:strCache>
                <c:ptCount val="1"/>
                <c:pt idx="0">
                  <c:v>Reserve Fund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'[1]Sheet1'!$B$31:$BI$31</c:f>
              <c:numCache>
                <c:ptCount val="60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42216</c:v>
                </c:pt>
                <c:pt idx="13">
                  <c:v>42247</c:v>
                </c:pt>
                <c:pt idx="14">
                  <c:v>42277</c:v>
                </c:pt>
                <c:pt idx="15">
                  <c:v>42308</c:v>
                </c:pt>
                <c:pt idx="16">
                  <c:v>42338</c:v>
                </c:pt>
                <c:pt idx="17">
                  <c:v>42369</c:v>
                </c:pt>
                <c:pt idx="18">
                  <c:v>42400</c:v>
                </c:pt>
                <c:pt idx="19">
                  <c:v>42428</c:v>
                </c:pt>
                <c:pt idx="20">
                  <c:v>42460</c:v>
                </c:pt>
                <c:pt idx="21">
                  <c:v>42490</c:v>
                </c:pt>
                <c:pt idx="22">
                  <c:v>42521</c:v>
                </c:pt>
                <c:pt idx="23">
                  <c:v>42551</c:v>
                </c:pt>
                <c:pt idx="24">
                  <c:v>42582</c:v>
                </c:pt>
                <c:pt idx="25">
                  <c:v>42613</c:v>
                </c:pt>
                <c:pt idx="26">
                  <c:v>42643</c:v>
                </c:pt>
                <c:pt idx="27">
                  <c:v>42674</c:v>
                </c:pt>
                <c:pt idx="28">
                  <c:v>42704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43118</c:v>
                </c:pt>
                <c:pt idx="43">
                  <c:v>43149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43484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</c:numCache>
            </c:numRef>
          </c:cat>
          <c:val>
            <c:numRef>
              <c:f>'[1]Sheet1'!$B$34:$BI$34</c:f>
              <c:numCache>
                <c:ptCount val="60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  <c:pt idx="20">
                  <c:v>13000</c:v>
                </c:pt>
                <c:pt idx="21">
                  <c:v>13000</c:v>
                </c:pt>
                <c:pt idx="22">
                  <c:v>13000</c:v>
                </c:pt>
                <c:pt idx="23">
                  <c:v>13000</c:v>
                </c:pt>
                <c:pt idx="24">
                  <c:v>13000</c:v>
                </c:pt>
                <c:pt idx="25">
                  <c:v>13000</c:v>
                </c:pt>
                <c:pt idx="26">
                  <c:v>13000</c:v>
                </c:pt>
                <c:pt idx="27">
                  <c:v>13000</c:v>
                </c:pt>
                <c:pt idx="28">
                  <c:v>13000</c:v>
                </c:pt>
                <c:pt idx="29">
                  <c:v>13000</c:v>
                </c:pt>
                <c:pt idx="30">
                  <c:v>13000</c:v>
                </c:pt>
                <c:pt idx="31">
                  <c:v>13000</c:v>
                </c:pt>
                <c:pt idx="32">
                  <c:v>13000</c:v>
                </c:pt>
                <c:pt idx="33">
                  <c:v>13000</c:v>
                </c:pt>
                <c:pt idx="34">
                  <c:v>13000</c:v>
                </c:pt>
                <c:pt idx="35">
                  <c:v>13000</c:v>
                </c:pt>
                <c:pt idx="36">
                  <c:v>13000</c:v>
                </c:pt>
                <c:pt idx="37">
                  <c:v>13000</c:v>
                </c:pt>
                <c:pt idx="38">
                  <c:v>13000</c:v>
                </c:pt>
                <c:pt idx="39">
                  <c:v>13000</c:v>
                </c:pt>
                <c:pt idx="40">
                  <c:v>13000</c:v>
                </c:pt>
                <c:pt idx="41">
                  <c:v>13000</c:v>
                </c:pt>
                <c:pt idx="42">
                  <c:v>13000</c:v>
                </c:pt>
                <c:pt idx="43">
                  <c:v>13000</c:v>
                </c:pt>
                <c:pt idx="44">
                  <c:v>13000</c:v>
                </c:pt>
                <c:pt idx="45">
                  <c:v>13000</c:v>
                </c:pt>
                <c:pt idx="46">
                  <c:v>13000</c:v>
                </c:pt>
                <c:pt idx="47">
                  <c:v>13000</c:v>
                </c:pt>
                <c:pt idx="48">
                  <c:v>13000</c:v>
                </c:pt>
                <c:pt idx="49">
                  <c:v>13000</c:v>
                </c:pt>
                <c:pt idx="50">
                  <c:v>13000</c:v>
                </c:pt>
                <c:pt idx="51">
                  <c:v>13000</c:v>
                </c:pt>
                <c:pt idx="52">
                  <c:v>13000</c:v>
                </c:pt>
                <c:pt idx="53">
                  <c:v>13000</c:v>
                </c:pt>
                <c:pt idx="54">
                  <c:v>13000</c:v>
                </c:pt>
                <c:pt idx="55">
                  <c:v>13000</c:v>
                </c:pt>
                <c:pt idx="56">
                  <c:v>13000</c:v>
                </c:pt>
                <c:pt idx="57">
                  <c:v>13000</c:v>
                </c:pt>
                <c:pt idx="58">
                  <c:v>13000</c:v>
                </c:pt>
                <c:pt idx="59">
                  <c:v>13000</c:v>
                </c:pt>
              </c:numCache>
            </c:numRef>
          </c:val>
          <c:smooth val="0"/>
        </c:ser>
        <c:axId val="35900051"/>
        <c:axId val="54665004"/>
      </c:lineChart>
      <c:catAx>
        <c:axId val="359000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65004"/>
        <c:crosses val="autoZero"/>
        <c:auto val="1"/>
        <c:lblOffset val="100"/>
        <c:tickLblSkip val="2"/>
        <c:noMultiLvlLbl val="0"/>
      </c:catAx>
      <c:valAx>
        <c:axId val="54665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9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93425"/>
          <c:w val="0.813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8505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\CashFlow%205_31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ByMonth"/>
      <sheetName val="Sheet5"/>
      <sheetName val="Chart2"/>
      <sheetName val="2014-2017CashFlow"/>
      <sheetName val="Sheet1"/>
    </sheetNames>
    <sheetDataSet>
      <sheetData sheetId="4">
        <row r="31">
          <cell r="B31">
            <v>41821</v>
          </cell>
          <cell r="C31">
            <v>41852</v>
          </cell>
          <cell r="D31">
            <v>41883</v>
          </cell>
          <cell r="E31">
            <v>41913</v>
          </cell>
          <cell r="F31">
            <v>41944</v>
          </cell>
          <cell r="G31">
            <v>41974</v>
          </cell>
          <cell r="H31">
            <v>42005</v>
          </cell>
          <cell r="I31">
            <v>42036</v>
          </cell>
          <cell r="J31">
            <v>42064</v>
          </cell>
          <cell r="K31">
            <v>42095</v>
          </cell>
          <cell r="L31">
            <v>42125</v>
          </cell>
          <cell r="M31">
            <v>42156</v>
          </cell>
          <cell r="N31">
            <v>42216</v>
          </cell>
          <cell r="O31">
            <v>42247</v>
          </cell>
          <cell r="P31">
            <v>42277</v>
          </cell>
          <cell r="Q31">
            <v>42308</v>
          </cell>
          <cell r="R31">
            <v>42338</v>
          </cell>
          <cell r="S31">
            <v>42369</v>
          </cell>
          <cell r="T31">
            <v>42400</v>
          </cell>
          <cell r="U31">
            <v>42428</v>
          </cell>
          <cell r="V31">
            <v>42460</v>
          </cell>
          <cell r="W31">
            <v>42490</v>
          </cell>
          <cell r="X31">
            <v>42521</v>
          </cell>
          <cell r="Y31">
            <v>42551</v>
          </cell>
          <cell r="Z31">
            <v>42582</v>
          </cell>
          <cell r="AA31">
            <v>42613</v>
          </cell>
          <cell r="AB31">
            <v>42643</v>
          </cell>
          <cell r="AC31">
            <v>42674</v>
          </cell>
          <cell r="AD31">
            <v>42704</v>
          </cell>
          <cell r="AE31">
            <v>42705</v>
          </cell>
          <cell r="AF31">
            <v>42736</v>
          </cell>
          <cell r="AG31">
            <v>42767</v>
          </cell>
          <cell r="AH31">
            <v>42795</v>
          </cell>
          <cell r="AI31">
            <v>42826</v>
          </cell>
          <cell r="AJ31">
            <v>42856</v>
          </cell>
          <cell r="AK31">
            <v>42887</v>
          </cell>
          <cell r="AL31">
            <v>42917</v>
          </cell>
          <cell r="AM31">
            <v>42948</v>
          </cell>
          <cell r="AN31">
            <v>42979</v>
          </cell>
          <cell r="AO31">
            <v>43009</v>
          </cell>
          <cell r="AP31">
            <v>43040</v>
          </cell>
          <cell r="AQ31">
            <v>43070</v>
          </cell>
          <cell r="AR31">
            <v>43118</v>
          </cell>
          <cell r="AS31">
            <v>43149</v>
          </cell>
          <cell r="AT31">
            <v>43160</v>
          </cell>
          <cell r="AU31">
            <v>43191</v>
          </cell>
          <cell r="AV31">
            <v>43221</v>
          </cell>
          <cell r="AW31">
            <v>43252</v>
          </cell>
          <cell r="AX31">
            <v>43282</v>
          </cell>
          <cell r="AY31">
            <v>43313</v>
          </cell>
          <cell r="AZ31">
            <v>43344</v>
          </cell>
          <cell r="BA31">
            <v>43374</v>
          </cell>
          <cell r="BB31">
            <v>43405</v>
          </cell>
          <cell r="BC31">
            <v>43435</v>
          </cell>
          <cell r="BD31">
            <v>43484</v>
          </cell>
          <cell r="BE31">
            <v>43497</v>
          </cell>
          <cell r="BF31">
            <v>43525</v>
          </cell>
          <cell r="BG31">
            <v>43556</v>
          </cell>
          <cell r="BH31">
            <v>43586</v>
          </cell>
          <cell r="BI31">
            <v>43617</v>
          </cell>
        </row>
        <row r="32">
          <cell r="A32" t="str">
            <v>Beginning Cash</v>
          </cell>
          <cell r="B32">
            <v>38821.34000000001</v>
          </cell>
          <cell r="C32">
            <v>52652.93000000001</v>
          </cell>
          <cell r="D32">
            <v>58094.11000000001</v>
          </cell>
          <cell r="E32">
            <v>56019.20000000001</v>
          </cell>
          <cell r="F32">
            <v>53436.28000000001</v>
          </cell>
          <cell r="G32">
            <v>45928.360000000015</v>
          </cell>
          <cell r="H32">
            <v>38360.45000000001</v>
          </cell>
          <cell r="I32">
            <v>34662.53000000001</v>
          </cell>
          <cell r="J32">
            <v>32654.610000000015</v>
          </cell>
          <cell r="K32">
            <v>25184.200000000015</v>
          </cell>
          <cell r="L32">
            <v>20751.280000000013</v>
          </cell>
          <cell r="M32">
            <v>20243.360000000015</v>
          </cell>
          <cell r="N32">
            <v>36280.48</v>
          </cell>
          <cell r="O32">
            <v>60460.53</v>
          </cell>
          <cell r="P32">
            <v>66281.97</v>
          </cell>
          <cell r="Q32">
            <v>65330.39</v>
          </cell>
          <cell r="R32">
            <v>67271.8</v>
          </cell>
          <cell r="S32">
            <v>68563.17</v>
          </cell>
          <cell r="T32">
            <v>55621.26</v>
          </cell>
          <cell r="U32">
            <v>54769.62</v>
          </cell>
          <cell r="V32">
            <v>50656</v>
          </cell>
          <cell r="W32">
            <v>46266.520000000004</v>
          </cell>
          <cell r="X32">
            <v>42487</v>
          </cell>
          <cell r="Y32">
            <v>41877</v>
          </cell>
          <cell r="Z32">
            <v>45904</v>
          </cell>
          <cell r="AA32">
            <v>55716</v>
          </cell>
          <cell r="AB32">
            <v>61446.91</v>
          </cell>
          <cell r="AC32">
            <v>68968</v>
          </cell>
          <cell r="AD32">
            <v>73241</v>
          </cell>
          <cell r="AE32">
            <v>52964.7</v>
          </cell>
          <cell r="AF32">
            <v>47341.47</v>
          </cell>
          <cell r="AG32">
            <v>42749.45</v>
          </cell>
          <cell r="AH32">
            <v>39736.78</v>
          </cell>
          <cell r="AI32">
            <v>37017.7</v>
          </cell>
          <cell r="AJ32">
            <v>35720.92</v>
          </cell>
          <cell r="AK32">
            <v>36659.01</v>
          </cell>
          <cell r="AL32">
            <v>46429.73</v>
          </cell>
          <cell r="AM32">
            <v>52102.19</v>
          </cell>
          <cell r="AN32">
            <v>63613.38</v>
          </cell>
          <cell r="AO32">
            <v>70753.57</v>
          </cell>
          <cell r="AP32">
            <v>67800.19</v>
          </cell>
          <cell r="AQ32">
            <v>55008.48</v>
          </cell>
          <cell r="AR32">
            <v>50422.9</v>
          </cell>
          <cell r="AS32">
            <v>48323.9</v>
          </cell>
          <cell r="AT32">
            <v>46308.67</v>
          </cell>
          <cell r="AU32">
            <v>42882.33</v>
          </cell>
          <cell r="AV32">
            <v>41522.84</v>
          </cell>
          <cell r="AW32">
            <v>38510.69</v>
          </cell>
          <cell r="AX32">
            <v>46292.8</v>
          </cell>
          <cell r="AY32">
            <v>59937.95</v>
          </cell>
          <cell r="AZ32">
            <v>64527.47</v>
          </cell>
          <cell r="BA32">
            <v>70617</v>
          </cell>
          <cell r="BB32">
            <v>70867.09</v>
          </cell>
          <cell r="BC32">
            <v>51038.62</v>
          </cell>
          <cell r="BD32">
            <v>52496.11</v>
          </cell>
          <cell r="BE32">
            <v>48384.7</v>
          </cell>
          <cell r="BF32">
            <v>48370.56</v>
          </cell>
          <cell r="BG32">
            <v>47574.22</v>
          </cell>
          <cell r="BH32">
            <v>43411.19</v>
          </cell>
          <cell r="BI32">
            <v>48409.26</v>
          </cell>
        </row>
        <row r="33">
          <cell r="A33" t="str">
            <v>Proj. Balance</v>
          </cell>
          <cell r="B33">
            <v>52652.93000000001</v>
          </cell>
          <cell r="C33">
            <v>58094.11000000001</v>
          </cell>
          <cell r="D33">
            <v>56019.20000000001</v>
          </cell>
          <cell r="E33">
            <v>53436.28000000001</v>
          </cell>
          <cell r="F33">
            <v>45928.360000000015</v>
          </cell>
          <cell r="G33">
            <v>38360.45000000001</v>
          </cell>
          <cell r="H33">
            <v>34662.53000000001</v>
          </cell>
          <cell r="I33">
            <v>32654.610000000015</v>
          </cell>
          <cell r="J33">
            <v>25184.200000000015</v>
          </cell>
          <cell r="K33">
            <v>20751.280000000013</v>
          </cell>
          <cell r="L33">
            <v>20243.360000000015</v>
          </cell>
          <cell r="M33">
            <v>34735.45000000001</v>
          </cell>
          <cell r="N33">
            <v>60460.53</v>
          </cell>
          <cell r="O33">
            <v>66281.97</v>
          </cell>
          <cell r="P33">
            <v>65330.39</v>
          </cell>
          <cell r="Q33">
            <v>67271.8</v>
          </cell>
          <cell r="R33">
            <v>68563.17</v>
          </cell>
          <cell r="S33">
            <v>55621.26</v>
          </cell>
          <cell r="T33">
            <v>54769.62</v>
          </cell>
          <cell r="U33">
            <v>50656</v>
          </cell>
          <cell r="V33">
            <v>46266.520000000004</v>
          </cell>
          <cell r="W33">
            <v>42487</v>
          </cell>
          <cell r="X33">
            <v>41877</v>
          </cell>
          <cell r="Y33">
            <v>45904</v>
          </cell>
          <cell r="Z33">
            <v>55716</v>
          </cell>
          <cell r="AA33">
            <v>61446.91</v>
          </cell>
          <cell r="AB33">
            <v>68968</v>
          </cell>
          <cell r="AC33">
            <v>73241</v>
          </cell>
          <cell r="AD33">
            <v>52964.7</v>
          </cell>
          <cell r="AE33">
            <v>47341.47</v>
          </cell>
          <cell r="AF33">
            <v>42749.45</v>
          </cell>
          <cell r="AG33">
            <v>39736.78</v>
          </cell>
          <cell r="AH33">
            <v>37017.7</v>
          </cell>
          <cell r="AI33">
            <v>35720.92</v>
          </cell>
          <cell r="AJ33">
            <v>36659.009999999995</v>
          </cell>
          <cell r="AK33">
            <v>46429.73</v>
          </cell>
          <cell r="AL33">
            <v>52102.19</v>
          </cell>
          <cell r="AM33">
            <v>63613.38</v>
          </cell>
          <cell r="AN33">
            <v>70753.57</v>
          </cell>
          <cell r="AO33">
            <v>67800.19</v>
          </cell>
          <cell r="AP33">
            <v>55008.48</v>
          </cell>
          <cell r="AQ33">
            <v>50422.9</v>
          </cell>
          <cell r="AR33">
            <v>48323.9</v>
          </cell>
          <cell r="AS33">
            <v>46308.67</v>
          </cell>
          <cell r="AT33">
            <v>42882.33</v>
          </cell>
          <cell r="AU33">
            <v>41522.84</v>
          </cell>
          <cell r="AV33">
            <v>38510.69</v>
          </cell>
          <cell r="AW33">
            <v>46292.8</v>
          </cell>
          <cell r="AX33">
            <v>59937.95</v>
          </cell>
          <cell r="AY33">
            <v>64527.47</v>
          </cell>
          <cell r="AZ33">
            <v>70617</v>
          </cell>
          <cell r="BA33">
            <v>70867.09</v>
          </cell>
          <cell r="BB33">
            <v>51038.62</v>
          </cell>
          <cell r="BC33">
            <v>52496.11</v>
          </cell>
          <cell r="BD33">
            <v>48384.7</v>
          </cell>
          <cell r="BE33">
            <v>48370.56</v>
          </cell>
          <cell r="BF33">
            <v>47574.22</v>
          </cell>
          <cell r="BG33">
            <v>43411.19</v>
          </cell>
          <cell r="BH33">
            <v>48409.26</v>
          </cell>
          <cell r="BI33">
            <v>54132.88</v>
          </cell>
        </row>
        <row r="34">
          <cell r="A34" t="str">
            <v>Reserve Fund</v>
          </cell>
          <cell r="B34">
            <v>13000</v>
          </cell>
          <cell r="C34">
            <v>13000</v>
          </cell>
          <cell r="D34">
            <v>13000</v>
          </cell>
          <cell r="E34">
            <v>13000</v>
          </cell>
          <cell r="F34">
            <v>13000</v>
          </cell>
          <cell r="G34">
            <v>13000</v>
          </cell>
          <cell r="H34">
            <v>13000</v>
          </cell>
          <cell r="I34">
            <v>13000</v>
          </cell>
          <cell r="J34">
            <v>13000</v>
          </cell>
          <cell r="K34">
            <v>13000</v>
          </cell>
          <cell r="L34">
            <v>13000</v>
          </cell>
          <cell r="M34">
            <v>13000</v>
          </cell>
          <cell r="N34">
            <v>13000</v>
          </cell>
          <cell r="O34">
            <v>13000</v>
          </cell>
          <cell r="P34">
            <v>13000</v>
          </cell>
          <cell r="Q34">
            <v>13000</v>
          </cell>
          <cell r="R34">
            <v>13000</v>
          </cell>
          <cell r="S34">
            <v>13000</v>
          </cell>
          <cell r="T34">
            <v>13000</v>
          </cell>
          <cell r="U34">
            <v>13000</v>
          </cell>
          <cell r="V34">
            <v>13000</v>
          </cell>
          <cell r="W34">
            <v>13000</v>
          </cell>
          <cell r="X34">
            <v>13000</v>
          </cell>
          <cell r="Y34">
            <v>13000</v>
          </cell>
          <cell r="Z34">
            <v>13000</v>
          </cell>
          <cell r="AA34">
            <v>13000</v>
          </cell>
          <cell r="AB34">
            <v>13000</v>
          </cell>
          <cell r="AC34">
            <v>13000</v>
          </cell>
          <cell r="AD34">
            <v>13000</v>
          </cell>
          <cell r="AE34">
            <v>13000</v>
          </cell>
          <cell r="AF34">
            <v>13000</v>
          </cell>
          <cell r="AG34">
            <v>13000</v>
          </cell>
          <cell r="AH34">
            <v>13000</v>
          </cell>
          <cell r="AI34">
            <v>13000</v>
          </cell>
          <cell r="AJ34">
            <v>13000</v>
          </cell>
          <cell r="AK34">
            <v>13000</v>
          </cell>
          <cell r="AL34">
            <v>13000</v>
          </cell>
          <cell r="AM34">
            <v>13000</v>
          </cell>
          <cell r="AN34">
            <v>13000</v>
          </cell>
          <cell r="AO34">
            <v>13000</v>
          </cell>
          <cell r="AP34">
            <v>13000</v>
          </cell>
          <cell r="AQ34">
            <v>13000</v>
          </cell>
          <cell r="AR34">
            <v>13000</v>
          </cell>
          <cell r="AS34">
            <v>13000</v>
          </cell>
          <cell r="AT34">
            <v>13000</v>
          </cell>
          <cell r="AU34">
            <v>13000</v>
          </cell>
          <cell r="AV34">
            <v>13000</v>
          </cell>
          <cell r="AW34">
            <v>13000</v>
          </cell>
          <cell r="AX34">
            <v>13000</v>
          </cell>
          <cell r="AY34">
            <v>13000</v>
          </cell>
          <cell r="AZ34">
            <v>13000</v>
          </cell>
          <cell r="BA34">
            <v>13000</v>
          </cell>
          <cell r="BB34">
            <v>13000</v>
          </cell>
          <cell r="BC34">
            <v>13000</v>
          </cell>
          <cell r="BD34">
            <v>13000</v>
          </cell>
          <cell r="BE34">
            <v>13000</v>
          </cell>
          <cell r="BF34">
            <v>13000</v>
          </cell>
          <cell r="BG34">
            <v>13000</v>
          </cell>
          <cell r="BH34">
            <v>13000</v>
          </cell>
          <cell r="BI34">
            <v>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V12" sqref="V12"/>
    </sheetView>
  </sheetViews>
  <sheetFormatPr defaultColWidth="9.140625" defaultRowHeight="15"/>
  <cols>
    <col min="1" max="3" width="3.00390625" style="85" customWidth="1"/>
    <col min="4" max="4" width="26.421875" style="85" customWidth="1"/>
    <col min="5" max="5" width="6.140625" style="85" bestFit="1" customWidth="1"/>
    <col min="6" max="6" width="2.28125" style="85" customWidth="1"/>
    <col min="7" max="7" width="8.7109375" style="85" bestFit="1" customWidth="1"/>
    <col min="8" max="8" width="2.28125" style="85" customWidth="1"/>
    <col min="9" max="9" width="4.57421875" style="85" bestFit="1" customWidth="1"/>
    <col min="10" max="10" width="2.28125" style="85" customWidth="1"/>
    <col min="11" max="11" width="17.8515625" style="85" bestFit="1" customWidth="1"/>
    <col min="12" max="12" width="2.28125" style="85" customWidth="1"/>
    <col min="13" max="13" width="3.28125" style="85" bestFit="1" customWidth="1"/>
    <col min="14" max="14" width="2.28125" style="85" customWidth="1"/>
    <col min="15" max="15" width="7.8515625" style="85" bestFit="1" customWidth="1"/>
    <col min="16" max="16" width="2.28125" style="85" customWidth="1"/>
    <col min="17" max="17" width="8.7109375" style="85" bestFit="1" customWidth="1"/>
    <col min="18" max="19" width="9.140625" style="85" customWidth="1"/>
    <col min="20" max="21" width="9.140625" style="34" customWidth="1"/>
    <col min="22" max="16384" width="9.140625" style="33" customWidth="1"/>
  </cols>
  <sheetData>
    <row r="1" spans="1:17" ht="15.75">
      <c r="A1" s="13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 t="s">
        <v>182</v>
      </c>
    </row>
    <row r="2" spans="1:17" ht="18">
      <c r="A2" s="15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">
        <v>43658</v>
      </c>
    </row>
    <row r="3" spans="1:17" ht="15">
      <c r="A3" s="17" t="s">
        <v>161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 t="s">
        <v>31</v>
      </c>
    </row>
    <row r="4" spans="1:17" s="9" customFormat="1" ht="15.75" thickBot="1">
      <c r="A4" s="18"/>
      <c r="B4" s="18"/>
      <c r="C4" s="18"/>
      <c r="D4" s="18"/>
      <c r="E4" s="19" t="s">
        <v>32</v>
      </c>
      <c r="F4" s="18"/>
      <c r="G4" s="19" t="s">
        <v>33</v>
      </c>
      <c r="H4" s="18"/>
      <c r="I4" s="19" t="s">
        <v>34</v>
      </c>
      <c r="J4" s="18"/>
      <c r="K4" s="19" t="s">
        <v>35</v>
      </c>
      <c r="L4" s="18"/>
      <c r="M4" s="19" t="s">
        <v>36</v>
      </c>
      <c r="N4" s="18"/>
      <c r="O4" s="19" t="s">
        <v>37</v>
      </c>
      <c r="P4" s="18"/>
      <c r="Q4" s="19" t="s">
        <v>38</v>
      </c>
    </row>
    <row r="5" spans="1:17" ht="15.75" thickTop="1">
      <c r="A5" s="30" t="s">
        <v>39</v>
      </c>
      <c r="B5" s="30"/>
      <c r="C5" s="30"/>
      <c r="D5" s="30"/>
      <c r="E5" s="30"/>
      <c r="F5" s="30"/>
      <c r="G5" s="20"/>
      <c r="H5" s="30"/>
      <c r="I5" s="30"/>
      <c r="J5" s="30"/>
      <c r="K5" s="30"/>
      <c r="L5" s="30"/>
      <c r="M5" s="21"/>
      <c r="N5" s="30"/>
      <c r="O5" s="22"/>
      <c r="P5" s="30"/>
      <c r="Q5" s="22">
        <v>15302.97</v>
      </c>
    </row>
    <row r="6" spans="1:17" ht="15">
      <c r="A6" s="30"/>
      <c r="B6" s="30"/>
      <c r="C6" s="30" t="s">
        <v>40</v>
      </c>
      <c r="D6" s="30"/>
      <c r="E6" s="30"/>
      <c r="F6" s="30"/>
      <c r="G6" s="20"/>
      <c r="H6" s="30"/>
      <c r="I6" s="30"/>
      <c r="J6" s="30"/>
      <c r="K6" s="30"/>
      <c r="L6" s="30"/>
      <c r="M6" s="21"/>
      <c r="N6" s="30"/>
      <c r="O6" s="22"/>
      <c r="P6" s="30"/>
      <c r="Q6" s="22"/>
    </row>
    <row r="7" spans="1:17" ht="15">
      <c r="A7" s="30"/>
      <c r="B7" s="30"/>
      <c r="C7" s="30"/>
      <c r="D7" s="30" t="s">
        <v>162</v>
      </c>
      <c r="E7" s="30"/>
      <c r="F7" s="30"/>
      <c r="G7" s="20"/>
      <c r="H7" s="30"/>
      <c r="I7" s="30"/>
      <c r="J7" s="30"/>
      <c r="K7" s="30"/>
      <c r="L7" s="30"/>
      <c r="M7" s="21"/>
      <c r="N7" s="30"/>
      <c r="O7" s="22"/>
      <c r="P7" s="30"/>
      <c r="Q7" s="22"/>
    </row>
    <row r="8" spans="1:17" ht="15">
      <c r="A8" s="32"/>
      <c r="B8" s="32"/>
      <c r="C8" s="32"/>
      <c r="D8" s="32"/>
      <c r="E8" s="32" t="s">
        <v>144</v>
      </c>
      <c r="F8" s="32"/>
      <c r="G8" s="23">
        <v>43619</v>
      </c>
      <c r="H8" s="32"/>
      <c r="I8" s="32"/>
      <c r="J8" s="32"/>
      <c r="K8" s="32"/>
      <c r="L8" s="32"/>
      <c r="M8" s="24" t="s">
        <v>41</v>
      </c>
      <c r="N8" s="32"/>
      <c r="O8" s="31">
        <v>-213.76</v>
      </c>
      <c r="P8" s="32"/>
      <c r="Q8" s="31">
        <f>ROUND(Q7+O8,5)</f>
        <v>-213.76</v>
      </c>
    </row>
    <row r="9" spans="1:17" ht="15">
      <c r="A9" s="32"/>
      <c r="B9" s="32"/>
      <c r="C9" s="32"/>
      <c r="D9" s="32"/>
      <c r="E9" s="32" t="s">
        <v>144</v>
      </c>
      <c r="F9" s="32"/>
      <c r="G9" s="23">
        <v>43626</v>
      </c>
      <c r="H9" s="32"/>
      <c r="I9" s="32"/>
      <c r="J9" s="32"/>
      <c r="K9" s="32" t="s">
        <v>163</v>
      </c>
      <c r="L9" s="32"/>
      <c r="M9" s="24" t="s">
        <v>41</v>
      </c>
      <c r="N9" s="32"/>
      <c r="O9" s="31">
        <v>-13</v>
      </c>
      <c r="P9" s="32"/>
      <c r="Q9" s="31">
        <f>ROUND(Q8+O9,5)</f>
        <v>-226.76</v>
      </c>
    </row>
    <row r="10" spans="1:17" ht="15">
      <c r="A10" s="32"/>
      <c r="B10" s="32"/>
      <c r="C10" s="32"/>
      <c r="D10" s="32"/>
      <c r="E10" s="32" t="s">
        <v>144</v>
      </c>
      <c r="F10" s="32"/>
      <c r="G10" s="23">
        <v>43627</v>
      </c>
      <c r="H10" s="32"/>
      <c r="I10" s="32"/>
      <c r="J10" s="32"/>
      <c r="K10" s="32" t="s">
        <v>145</v>
      </c>
      <c r="L10" s="32"/>
      <c r="M10" s="24" t="s">
        <v>41</v>
      </c>
      <c r="N10" s="32"/>
      <c r="O10" s="31">
        <v>-3900</v>
      </c>
      <c r="P10" s="32"/>
      <c r="Q10" s="31">
        <f>ROUND(Q9+O10,5)</f>
        <v>-4126.76</v>
      </c>
    </row>
    <row r="11" spans="1:17" ht="15.75" thickBot="1">
      <c r="A11" s="32"/>
      <c r="B11" s="32"/>
      <c r="C11" s="32"/>
      <c r="D11" s="32"/>
      <c r="E11" s="32" t="s">
        <v>144</v>
      </c>
      <c r="F11" s="32"/>
      <c r="G11" s="23">
        <v>43635</v>
      </c>
      <c r="H11" s="32"/>
      <c r="I11" s="32"/>
      <c r="J11" s="32"/>
      <c r="K11" s="32" t="s">
        <v>158</v>
      </c>
      <c r="L11" s="32"/>
      <c r="M11" s="24" t="s">
        <v>41</v>
      </c>
      <c r="N11" s="32"/>
      <c r="O11" s="42">
        <v>-482.43</v>
      </c>
      <c r="P11" s="32"/>
      <c r="Q11" s="42">
        <f>ROUND(Q10+O11,5)</f>
        <v>-4609.19</v>
      </c>
    </row>
    <row r="12" spans="1:17" ht="15">
      <c r="A12" s="32"/>
      <c r="B12" s="32"/>
      <c r="C12" s="32"/>
      <c r="D12" s="32" t="s">
        <v>146</v>
      </c>
      <c r="E12" s="32"/>
      <c r="F12" s="32"/>
      <c r="G12" s="23"/>
      <c r="H12" s="32"/>
      <c r="I12" s="32"/>
      <c r="J12" s="32"/>
      <c r="K12" s="32"/>
      <c r="L12" s="32"/>
      <c r="M12" s="25"/>
      <c r="N12" s="32"/>
      <c r="O12" s="31">
        <f>ROUND(SUM(O7:O11),5)</f>
        <v>-4609.19</v>
      </c>
      <c r="P12" s="32"/>
      <c r="Q12" s="31">
        <f>Q11</f>
        <v>-4609.19</v>
      </c>
    </row>
    <row r="13" spans="1:17" ht="15">
      <c r="A13" s="30"/>
      <c r="B13" s="30"/>
      <c r="C13" s="30"/>
      <c r="D13" s="30" t="s">
        <v>159</v>
      </c>
      <c r="E13" s="30"/>
      <c r="F13" s="30"/>
      <c r="G13" s="20"/>
      <c r="H13" s="30"/>
      <c r="I13" s="30"/>
      <c r="J13" s="30"/>
      <c r="K13" s="30"/>
      <c r="L13" s="30"/>
      <c r="M13" s="21"/>
      <c r="N13" s="30"/>
      <c r="O13" s="22"/>
      <c r="P13" s="30"/>
      <c r="Q13" s="22"/>
    </row>
    <row r="14" spans="1:17" ht="15">
      <c r="A14" s="32"/>
      <c r="B14" s="32"/>
      <c r="C14" s="32"/>
      <c r="D14" s="32"/>
      <c r="E14" s="32" t="s">
        <v>6</v>
      </c>
      <c r="F14" s="32"/>
      <c r="G14" s="23">
        <v>43619</v>
      </c>
      <c r="H14" s="32"/>
      <c r="I14" s="32"/>
      <c r="J14" s="32"/>
      <c r="K14" s="32"/>
      <c r="L14" s="32"/>
      <c r="M14" s="24" t="s">
        <v>41</v>
      </c>
      <c r="N14" s="32"/>
      <c r="O14" s="31">
        <v>185</v>
      </c>
      <c r="P14" s="32"/>
      <c r="Q14" s="31">
        <f>ROUND(Q13+O14,5)</f>
        <v>185</v>
      </c>
    </row>
    <row r="15" spans="1:17" ht="15">
      <c r="A15" s="32"/>
      <c r="B15" s="32"/>
      <c r="C15" s="32"/>
      <c r="D15" s="32"/>
      <c r="E15" s="32" t="s">
        <v>6</v>
      </c>
      <c r="F15" s="32"/>
      <c r="G15" s="23">
        <v>43622</v>
      </c>
      <c r="H15" s="32"/>
      <c r="I15" s="32"/>
      <c r="J15" s="32"/>
      <c r="K15" s="32"/>
      <c r="L15" s="32"/>
      <c r="M15" s="24" t="s">
        <v>41</v>
      </c>
      <c r="N15" s="32"/>
      <c r="O15" s="31">
        <v>1050</v>
      </c>
      <c r="P15" s="32"/>
      <c r="Q15" s="31">
        <f>ROUND(Q14+O15,5)</f>
        <v>1235</v>
      </c>
    </row>
    <row r="16" spans="1:17" ht="15">
      <c r="A16" s="32"/>
      <c r="B16" s="32"/>
      <c r="C16" s="32"/>
      <c r="D16" s="32"/>
      <c r="E16" s="32" t="s">
        <v>6</v>
      </c>
      <c r="F16" s="32"/>
      <c r="G16" s="23">
        <v>43623</v>
      </c>
      <c r="H16" s="32"/>
      <c r="I16" s="32"/>
      <c r="J16" s="32"/>
      <c r="K16" s="32"/>
      <c r="L16" s="32"/>
      <c r="M16" s="24" t="s">
        <v>41</v>
      </c>
      <c r="N16" s="32"/>
      <c r="O16" s="31">
        <v>1</v>
      </c>
      <c r="P16" s="32"/>
      <c r="Q16" s="31">
        <f>ROUND(Q15+O16,5)</f>
        <v>1236</v>
      </c>
    </row>
    <row r="17" spans="1:17" ht="15">
      <c r="A17" s="32"/>
      <c r="B17" s="32"/>
      <c r="C17" s="32"/>
      <c r="D17" s="32"/>
      <c r="E17" s="32" t="s">
        <v>6</v>
      </c>
      <c r="F17" s="32"/>
      <c r="G17" s="23">
        <v>43626</v>
      </c>
      <c r="H17" s="32"/>
      <c r="I17" s="32"/>
      <c r="J17" s="32"/>
      <c r="K17" s="32"/>
      <c r="L17" s="32"/>
      <c r="M17" s="24" t="s">
        <v>41</v>
      </c>
      <c r="N17" s="32"/>
      <c r="O17" s="31">
        <v>2200</v>
      </c>
      <c r="P17" s="32"/>
      <c r="Q17" s="31">
        <f>ROUND(Q16+O17,5)</f>
        <v>3436</v>
      </c>
    </row>
    <row r="18" spans="1:17" ht="15">
      <c r="A18" s="32"/>
      <c r="B18" s="32"/>
      <c r="C18" s="32"/>
      <c r="D18" s="32"/>
      <c r="E18" s="32" t="s">
        <v>6</v>
      </c>
      <c r="F18" s="32"/>
      <c r="G18" s="23">
        <v>43627</v>
      </c>
      <c r="H18" s="32"/>
      <c r="I18" s="32"/>
      <c r="J18" s="32"/>
      <c r="K18" s="32"/>
      <c r="L18" s="32"/>
      <c r="M18" s="24" t="s">
        <v>41</v>
      </c>
      <c r="N18" s="32"/>
      <c r="O18" s="31">
        <v>2000</v>
      </c>
      <c r="P18" s="32"/>
      <c r="Q18" s="31">
        <f>ROUND(Q17+O18,5)</f>
        <v>5436</v>
      </c>
    </row>
    <row r="19" spans="1:17" ht="15">
      <c r="A19" s="32"/>
      <c r="B19" s="32"/>
      <c r="C19" s="32"/>
      <c r="D19" s="32"/>
      <c r="E19" s="32" t="s">
        <v>6</v>
      </c>
      <c r="F19" s="32"/>
      <c r="G19" s="23">
        <v>43633</v>
      </c>
      <c r="H19" s="32"/>
      <c r="I19" s="32"/>
      <c r="J19" s="32"/>
      <c r="K19" s="32"/>
      <c r="L19" s="32"/>
      <c r="M19" s="24" t="s">
        <v>41</v>
      </c>
      <c r="N19" s="32"/>
      <c r="O19" s="31">
        <v>50</v>
      </c>
      <c r="P19" s="32"/>
      <c r="Q19" s="31">
        <f>ROUND(Q18+O19,5)</f>
        <v>5486</v>
      </c>
    </row>
    <row r="20" spans="1:17" ht="15">
      <c r="A20" s="32"/>
      <c r="B20" s="32"/>
      <c r="C20" s="32"/>
      <c r="D20" s="32"/>
      <c r="E20" s="32" t="s">
        <v>6</v>
      </c>
      <c r="F20" s="32"/>
      <c r="G20" s="23">
        <v>43635</v>
      </c>
      <c r="H20" s="32"/>
      <c r="I20" s="32"/>
      <c r="J20" s="32"/>
      <c r="K20" s="32"/>
      <c r="L20" s="32"/>
      <c r="M20" s="24" t="s">
        <v>41</v>
      </c>
      <c r="N20" s="32"/>
      <c r="O20" s="31">
        <v>185</v>
      </c>
      <c r="P20" s="32"/>
      <c r="Q20" s="31">
        <f>ROUND(Q19+O20,5)</f>
        <v>5671</v>
      </c>
    </row>
    <row r="21" spans="1:17" ht="15">
      <c r="A21" s="32"/>
      <c r="B21" s="32"/>
      <c r="C21" s="32"/>
      <c r="D21" s="32"/>
      <c r="E21" s="32" t="s">
        <v>6</v>
      </c>
      <c r="F21" s="32"/>
      <c r="G21" s="23">
        <v>43637</v>
      </c>
      <c r="H21" s="32"/>
      <c r="I21" s="32"/>
      <c r="J21" s="32"/>
      <c r="K21" s="32"/>
      <c r="L21" s="32"/>
      <c r="M21" s="24" t="s">
        <v>41</v>
      </c>
      <c r="N21" s="32"/>
      <c r="O21" s="31">
        <v>1229</v>
      </c>
      <c r="P21" s="32"/>
      <c r="Q21" s="31">
        <f>ROUND(Q20+O21,5)</f>
        <v>6900</v>
      </c>
    </row>
    <row r="22" spans="1:17" ht="15.75" thickBot="1">
      <c r="A22" s="32"/>
      <c r="B22" s="32"/>
      <c r="C22" s="32"/>
      <c r="D22" s="32"/>
      <c r="E22" s="32" t="s">
        <v>6</v>
      </c>
      <c r="F22" s="32"/>
      <c r="G22" s="23">
        <v>43644</v>
      </c>
      <c r="H22" s="32"/>
      <c r="I22" s="32"/>
      <c r="J22" s="32"/>
      <c r="K22" s="32"/>
      <c r="L22" s="32"/>
      <c r="M22" s="24" t="s">
        <v>41</v>
      </c>
      <c r="N22" s="32"/>
      <c r="O22" s="31">
        <v>3432</v>
      </c>
      <c r="P22" s="32"/>
      <c r="Q22" s="31">
        <f>ROUND(Q21+O22,5)</f>
        <v>10332</v>
      </c>
    </row>
    <row r="23" spans="1:17" ht="15.75" thickBot="1">
      <c r="A23" s="32"/>
      <c r="B23" s="32"/>
      <c r="C23" s="32"/>
      <c r="D23" s="32" t="s">
        <v>42</v>
      </c>
      <c r="E23" s="32"/>
      <c r="F23" s="32"/>
      <c r="G23" s="23"/>
      <c r="H23" s="32"/>
      <c r="I23" s="32"/>
      <c r="J23" s="32"/>
      <c r="K23" s="32"/>
      <c r="L23" s="32"/>
      <c r="M23" s="25"/>
      <c r="N23" s="32"/>
      <c r="O23" s="26">
        <f>ROUND(SUM(O13:O22),5)</f>
        <v>10332</v>
      </c>
      <c r="P23" s="32"/>
      <c r="Q23" s="26">
        <f>Q22</f>
        <v>10332</v>
      </c>
    </row>
    <row r="24" spans="1:17" ht="15.75" thickBot="1">
      <c r="A24" s="32"/>
      <c r="B24" s="32"/>
      <c r="C24" s="32" t="s">
        <v>43</v>
      </c>
      <c r="D24" s="32"/>
      <c r="E24" s="32"/>
      <c r="F24" s="32"/>
      <c r="G24" s="23"/>
      <c r="H24" s="32"/>
      <c r="I24" s="32"/>
      <c r="J24" s="32"/>
      <c r="K24" s="32"/>
      <c r="L24" s="32"/>
      <c r="M24" s="25"/>
      <c r="N24" s="32"/>
      <c r="O24" s="26">
        <f>ROUND(O12+O23,5)</f>
        <v>5722.81</v>
      </c>
      <c r="P24" s="32"/>
      <c r="Q24" s="26">
        <f>ROUND(Q12+Q23,5)</f>
        <v>5722.81</v>
      </c>
    </row>
    <row r="25" spans="1:17" ht="15.75" thickBot="1">
      <c r="A25" s="32" t="s">
        <v>44</v>
      </c>
      <c r="B25" s="32"/>
      <c r="C25" s="32"/>
      <c r="D25" s="32"/>
      <c r="E25" s="32"/>
      <c r="F25" s="32"/>
      <c r="G25" s="23"/>
      <c r="H25" s="32"/>
      <c r="I25" s="32"/>
      <c r="J25" s="32"/>
      <c r="K25" s="32"/>
      <c r="L25" s="32"/>
      <c r="M25" s="25"/>
      <c r="N25" s="32"/>
      <c r="O25" s="44">
        <v>5722.81</v>
      </c>
      <c r="P25" s="32"/>
      <c r="Q25" s="44">
        <v>21025.78</v>
      </c>
    </row>
    <row r="26" spans="1:21" s="10" customFormat="1" ht="15">
      <c r="A26" s="32" t="s">
        <v>164</v>
      </c>
      <c r="B26" s="32"/>
      <c r="C26" s="32"/>
      <c r="D26" s="32"/>
      <c r="E26" s="32"/>
      <c r="F26" s="32"/>
      <c r="G26" s="23"/>
      <c r="H26" s="32"/>
      <c r="I26" s="32"/>
      <c r="J26" s="32"/>
      <c r="K26" s="32"/>
      <c r="L26" s="32"/>
      <c r="M26" s="25"/>
      <c r="N26" s="32"/>
      <c r="O26" s="31">
        <f>O25</f>
        <v>5722.81</v>
      </c>
      <c r="P26" s="32"/>
      <c r="Q26" s="31">
        <f>Q25</f>
        <v>21025.78</v>
      </c>
      <c r="R26" s="85"/>
      <c r="S26" s="85"/>
      <c r="T26" s="11"/>
      <c r="U26" s="11"/>
    </row>
    <row r="27" spans="1:17" ht="15">
      <c r="A27" s="30"/>
      <c r="B27" s="30"/>
      <c r="C27" s="30" t="s">
        <v>183</v>
      </c>
      <c r="D27" s="30"/>
      <c r="E27" s="30"/>
      <c r="F27" s="30"/>
      <c r="G27" s="20"/>
      <c r="H27" s="30"/>
      <c r="I27" s="30"/>
      <c r="J27" s="30"/>
      <c r="K27" s="30"/>
      <c r="L27" s="30"/>
      <c r="M27" s="21"/>
      <c r="N27" s="30"/>
      <c r="O27" s="22"/>
      <c r="P27" s="30"/>
      <c r="Q27" s="22"/>
    </row>
    <row r="28" spans="1:17" ht="15">
      <c r="A28" s="30"/>
      <c r="B28" s="30"/>
      <c r="C28" s="30"/>
      <c r="D28" s="30" t="s">
        <v>45</v>
      </c>
      <c r="E28" s="30"/>
      <c r="F28" s="30"/>
      <c r="G28" s="20"/>
      <c r="H28" s="30"/>
      <c r="I28" s="30"/>
      <c r="J28" s="30"/>
      <c r="K28" s="30"/>
      <c r="L28" s="30"/>
      <c r="M28" s="21"/>
      <c r="N28" s="30"/>
      <c r="O28" s="22"/>
      <c r="P28" s="30"/>
      <c r="Q28" s="22"/>
    </row>
    <row r="29" spans="1:17" ht="15.75" thickBot="1">
      <c r="A29" s="12"/>
      <c r="B29" s="12"/>
      <c r="C29" s="12"/>
      <c r="D29" s="12"/>
      <c r="E29" s="32" t="s">
        <v>6</v>
      </c>
      <c r="F29" s="32"/>
      <c r="G29" s="23">
        <v>43657</v>
      </c>
      <c r="H29" s="32"/>
      <c r="I29" s="32"/>
      <c r="J29" s="32"/>
      <c r="K29" s="32"/>
      <c r="L29" s="32"/>
      <c r="M29" s="24" t="s">
        <v>184</v>
      </c>
      <c r="N29" s="32"/>
      <c r="O29" s="31">
        <v>2000</v>
      </c>
      <c r="P29" s="32"/>
      <c r="Q29" s="31">
        <f>ROUND(Q28+O29,5)</f>
        <v>2000</v>
      </c>
    </row>
    <row r="30" spans="1:17" ht="15.75" thickBot="1">
      <c r="A30" s="32"/>
      <c r="B30" s="32"/>
      <c r="C30" s="32"/>
      <c r="D30" s="32" t="s">
        <v>42</v>
      </c>
      <c r="E30" s="32"/>
      <c r="F30" s="32"/>
      <c r="G30" s="23"/>
      <c r="H30" s="32"/>
      <c r="I30" s="32"/>
      <c r="J30" s="32"/>
      <c r="K30" s="32"/>
      <c r="L30" s="32"/>
      <c r="M30" s="25"/>
      <c r="N30" s="32"/>
      <c r="O30" s="26">
        <f>ROUND(SUM(O28:O29),5)</f>
        <v>2000</v>
      </c>
      <c r="P30" s="32"/>
      <c r="Q30" s="26">
        <f>Q29</f>
        <v>2000</v>
      </c>
    </row>
    <row r="31" spans="1:17" ht="15.75" thickBot="1">
      <c r="A31" s="32"/>
      <c r="B31" s="32"/>
      <c r="C31" s="32" t="s">
        <v>185</v>
      </c>
      <c r="D31" s="32"/>
      <c r="E31" s="32"/>
      <c r="F31" s="32"/>
      <c r="G31" s="23"/>
      <c r="H31" s="32"/>
      <c r="I31" s="32"/>
      <c r="J31" s="32"/>
      <c r="K31" s="32"/>
      <c r="L31" s="32"/>
      <c r="M31" s="25"/>
      <c r="N31" s="32"/>
      <c r="O31" s="26">
        <f>O30</f>
        <v>2000</v>
      </c>
      <c r="P31" s="32"/>
      <c r="Q31" s="26">
        <f>Q30</f>
        <v>2000</v>
      </c>
    </row>
    <row r="32" spans="1:19" ht="15.75" thickBot="1">
      <c r="A32" s="30" t="s">
        <v>46</v>
      </c>
      <c r="B32" s="30"/>
      <c r="C32" s="30"/>
      <c r="D32" s="30"/>
      <c r="E32" s="30"/>
      <c r="F32" s="30"/>
      <c r="G32" s="20"/>
      <c r="H32" s="30"/>
      <c r="I32" s="30"/>
      <c r="J32" s="30"/>
      <c r="K32" s="30"/>
      <c r="L32" s="30"/>
      <c r="M32" s="21"/>
      <c r="N32" s="30"/>
      <c r="O32" s="27">
        <f>ROUND(O26+O31,5)</f>
        <v>7722.81</v>
      </c>
      <c r="P32" s="30"/>
      <c r="Q32" s="27">
        <f>ROUND(Q26+Q31,5)</f>
        <v>23025.78</v>
      </c>
      <c r="R32" s="11"/>
      <c r="S32" s="11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P29" sqref="P29"/>
    </sheetView>
  </sheetViews>
  <sheetFormatPr defaultColWidth="9.140625" defaultRowHeight="15"/>
  <cols>
    <col min="1" max="1" width="3.00390625" style="11" customWidth="1"/>
    <col min="2" max="2" width="13.28125" style="11" customWidth="1"/>
    <col min="3" max="3" width="7.140625" style="34" bestFit="1" customWidth="1"/>
    <col min="4" max="4" width="2.28125" style="34" customWidth="1"/>
    <col min="5" max="5" width="5.00390625" style="34" bestFit="1" customWidth="1"/>
    <col min="6" max="6" width="2.28125" style="34" customWidth="1"/>
    <col min="7" max="7" width="5.8515625" style="34" bestFit="1" customWidth="1"/>
    <col min="8" max="8" width="2.28125" style="34" customWidth="1"/>
    <col min="9" max="9" width="5.8515625" style="34" bestFit="1" customWidth="1"/>
    <col min="10" max="10" width="2.28125" style="34" customWidth="1"/>
    <col min="11" max="11" width="5.7109375" style="34" bestFit="1" customWidth="1"/>
    <col min="12" max="12" width="2.28125" style="34" customWidth="1"/>
    <col min="13" max="13" width="8.7109375" style="34" bestFit="1" customWidth="1"/>
    <col min="14" max="15" width="9.140625" style="34" customWidth="1"/>
    <col min="16" max="16384" width="9.140625" style="33" customWidth="1"/>
  </cols>
  <sheetData>
    <row r="1" spans="1:15" ht="15.75">
      <c r="A1" s="13" t="s">
        <v>29</v>
      </c>
      <c r="B1" s="30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40"/>
      <c r="O1" s="40"/>
    </row>
    <row r="2" spans="1:15" ht="18">
      <c r="A2" s="15" t="s">
        <v>20</v>
      </c>
      <c r="B2" s="30"/>
      <c r="C2" s="12"/>
      <c r="D2" s="12"/>
      <c r="E2" s="12"/>
      <c r="F2" s="12"/>
      <c r="G2" s="12"/>
      <c r="H2" s="12"/>
      <c r="I2" s="12"/>
      <c r="J2" s="12"/>
      <c r="K2" s="12"/>
      <c r="L2" s="12"/>
      <c r="M2" s="16"/>
      <c r="N2" s="40"/>
      <c r="O2" s="40"/>
    </row>
    <row r="3" spans="1:15" ht="15">
      <c r="A3" s="17" t="s">
        <v>167</v>
      </c>
      <c r="B3" s="30"/>
      <c r="C3" s="12"/>
      <c r="D3" s="12"/>
      <c r="E3" s="12"/>
      <c r="F3" s="12"/>
      <c r="G3" s="12"/>
      <c r="H3" s="12"/>
      <c r="I3" s="12"/>
      <c r="J3" s="12"/>
      <c r="K3" s="12"/>
      <c r="L3" s="12"/>
      <c r="M3" s="14" t="s">
        <v>31</v>
      </c>
      <c r="N3" s="40"/>
      <c r="O3" s="40"/>
    </row>
    <row r="4" spans="1:13" s="9" customFormat="1" ht="15.75" thickBot="1">
      <c r="A4" s="28"/>
      <c r="B4" s="28"/>
      <c r="C4" s="19" t="s">
        <v>21</v>
      </c>
      <c r="D4" s="18"/>
      <c r="E4" s="19" t="s">
        <v>22</v>
      </c>
      <c r="F4" s="18"/>
      <c r="G4" s="19" t="s">
        <v>23</v>
      </c>
      <c r="H4" s="18"/>
      <c r="I4" s="19" t="s">
        <v>24</v>
      </c>
      <c r="J4" s="18"/>
      <c r="K4" s="19" t="s">
        <v>135</v>
      </c>
      <c r="L4" s="18"/>
      <c r="M4" s="19" t="s">
        <v>12</v>
      </c>
    </row>
    <row r="5" spans="1:15" ht="15.75" thickTop="1">
      <c r="A5" s="30"/>
      <c r="B5" s="30" t="s">
        <v>26</v>
      </c>
      <c r="C5" s="31">
        <v>0</v>
      </c>
      <c r="D5" s="32"/>
      <c r="E5" s="31">
        <v>0</v>
      </c>
      <c r="F5" s="32"/>
      <c r="G5" s="31">
        <v>0</v>
      </c>
      <c r="H5" s="32"/>
      <c r="I5" s="31">
        <v>0</v>
      </c>
      <c r="J5" s="32"/>
      <c r="K5" s="31">
        <v>-8</v>
      </c>
      <c r="L5" s="32"/>
      <c r="M5" s="31">
        <f>ROUND(SUM(C5:K5),5)</f>
        <v>-8</v>
      </c>
      <c r="N5" s="40"/>
      <c r="O5" s="40"/>
    </row>
    <row r="6" spans="1:15" ht="15.75" thickBot="1">
      <c r="A6" s="30"/>
      <c r="B6" s="30" t="s">
        <v>27</v>
      </c>
      <c r="C6" s="43">
        <v>0</v>
      </c>
      <c r="D6" s="32"/>
      <c r="E6" s="43">
        <v>0</v>
      </c>
      <c r="F6" s="32"/>
      <c r="G6" s="43">
        <v>0</v>
      </c>
      <c r="H6" s="32"/>
      <c r="I6" s="43">
        <v>0</v>
      </c>
      <c r="J6" s="32"/>
      <c r="K6" s="43">
        <v>5</v>
      </c>
      <c r="L6" s="32"/>
      <c r="M6" s="43">
        <f>ROUND(SUM(C6:K6),5)</f>
        <v>5</v>
      </c>
      <c r="N6" s="40"/>
      <c r="O6" s="40"/>
    </row>
    <row r="7" spans="1:15" ht="15.75" thickBot="1">
      <c r="A7" s="30" t="s">
        <v>12</v>
      </c>
      <c r="B7" s="30"/>
      <c r="C7" s="27">
        <f>ROUND(SUM(C5:C6),5)</f>
        <v>0</v>
      </c>
      <c r="D7" s="30"/>
      <c r="E7" s="27">
        <f>ROUND(SUM(E5:E6),5)</f>
        <v>0</v>
      </c>
      <c r="F7" s="30"/>
      <c r="G7" s="27">
        <f>ROUND(SUM(G5:G6),5)</f>
        <v>0</v>
      </c>
      <c r="H7" s="30"/>
      <c r="I7" s="27">
        <f>ROUND(SUM(I5:I6),5)</f>
        <v>0</v>
      </c>
      <c r="J7" s="30"/>
      <c r="K7" s="27">
        <f>ROUND(SUM(K5:K6),5)</f>
        <v>-3</v>
      </c>
      <c r="L7" s="30"/>
      <c r="M7" s="27">
        <f>ROUND(SUM(C7:K7),5)</f>
        <v>-3</v>
      </c>
      <c r="N7" s="11"/>
      <c r="O7" s="11"/>
    </row>
    <row r="8" spans="1:15" ht="15.75" thickTop="1">
      <c r="A8" s="46"/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0"/>
      <c r="O8" s="40"/>
    </row>
    <row r="9" spans="1:15" ht="15">
      <c r="A9" s="46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0"/>
      <c r="O9" s="40"/>
    </row>
    <row r="10" spans="1:15" s="10" customFormat="1" ht="15">
      <c r="A10" s="46"/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0"/>
      <c r="O10" s="4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9.7109375" style="5" customWidth="1"/>
    <col min="2" max="7" width="11.140625" style="5" customWidth="1"/>
    <col min="8" max="16384" width="9.140625" style="5" customWidth="1"/>
  </cols>
  <sheetData>
    <row r="1" spans="1:7" ht="18">
      <c r="A1" s="86" t="s">
        <v>5</v>
      </c>
      <c r="B1" s="87"/>
      <c r="C1" s="87"/>
      <c r="D1" s="87"/>
      <c r="E1" s="87"/>
      <c r="F1" s="87"/>
      <c r="G1" s="87"/>
    </row>
    <row r="2" spans="1:7" ht="18">
      <c r="A2" s="86" t="s">
        <v>28</v>
      </c>
      <c r="B2" s="87"/>
      <c r="C2" s="87"/>
      <c r="D2" s="87"/>
      <c r="E2" s="87"/>
      <c r="F2" s="87"/>
      <c r="G2" s="87"/>
    </row>
    <row r="3" spans="1:7" ht="15">
      <c r="A3" s="88" t="s">
        <v>167</v>
      </c>
      <c r="B3" s="87"/>
      <c r="C3" s="87"/>
      <c r="D3" s="87"/>
      <c r="E3" s="87"/>
      <c r="F3" s="87"/>
      <c r="G3" s="87"/>
    </row>
    <row r="5" spans="1:7" ht="15">
      <c r="A5" s="7"/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0</v>
      </c>
    </row>
    <row r="6" spans="1:7" ht="15">
      <c r="A6" s="1"/>
      <c r="B6" s="2"/>
      <c r="C6" s="2"/>
      <c r="D6" s="2"/>
      <c r="E6" s="2"/>
      <c r="F6" s="3">
        <f>0</f>
        <v>0</v>
      </c>
      <c r="G6" s="3">
        <f>((((B6)+(C6))+(D6))+(E6))+(F6)</f>
        <v>0</v>
      </c>
    </row>
    <row r="7" spans="1:7" ht="15">
      <c r="A7" s="1"/>
      <c r="C7" s="3"/>
      <c r="D7" s="2"/>
      <c r="E7" s="2"/>
      <c r="F7" s="2"/>
      <c r="G7" s="3"/>
    </row>
    <row r="8" spans="1:7" ht="15">
      <c r="A8" s="1" t="s">
        <v>12</v>
      </c>
      <c r="C8" s="4">
        <f>(B6)+(C7)</f>
        <v>0</v>
      </c>
      <c r="D8" s="4">
        <f>(D6)+(D7)</f>
        <v>0</v>
      </c>
      <c r="E8" s="4">
        <f>(E6)+(E7)</f>
        <v>0</v>
      </c>
      <c r="F8" s="4">
        <f>(F6)+(F7)</f>
        <v>0</v>
      </c>
      <c r="G8" s="4">
        <v>0</v>
      </c>
    </row>
    <row r="9" spans="1:7" ht="15">
      <c r="A9" s="1"/>
      <c r="B9" s="2"/>
      <c r="C9" s="2"/>
      <c r="D9" s="2"/>
      <c r="E9" s="2"/>
      <c r="F9" s="2"/>
      <c r="G9" s="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X12" sqref="X12"/>
    </sheetView>
  </sheetViews>
  <sheetFormatPr defaultColWidth="9.140625" defaultRowHeight="15"/>
  <cols>
    <col min="1" max="3" width="3.00390625" style="83" customWidth="1"/>
    <col min="4" max="4" width="24.28125" style="83" customWidth="1"/>
    <col min="5" max="5" width="6.140625" style="83" bestFit="1" customWidth="1"/>
    <col min="6" max="6" width="2.28125" style="83" customWidth="1"/>
    <col min="7" max="7" width="8.7109375" style="83" bestFit="1" customWidth="1"/>
    <col min="8" max="8" width="2.28125" style="83" customWidth="1"/>
    <col min="9" max="9" width="4.57421875" style="83" bestFit="1" customWidth="1"/>
    <col min="10" max="10" width="2.28125" style="83" customWidth="1"/>
    <col min="11" max="11" width="5.421875" style="83" bestFit="1" customWidth="1"/>
    <col min="12" max="12" width="2.28125" style="83" customWidth="1"/>
    <col min="13" max="13" width="3.28125" style="83" bestFit="1" customWidth="1"/>
    <col min="14" max="14" width="2.28125" style="83" customWidth="1"/>
    <col min="15" max="15" width="7.28125" style="83" bestFit="1" customWidth="1"/>
    <col min="16" max="16" width="2.28125" style="83" customWidth="1"/>
    <col min="17" max="17" width="8.7109375" style="83" bestFit="1" customWidth="1"/>
    <col min="18" max="19" width="9.140625" style="83" customWidth="1"/>
    <col min="20" max="16384" width="9.140625" style="33" customWidth="1"/>
  </cols>
  <sheetData>
    <row r="1" spans="1:17" ht="15.75">
      <c r="A1" s="13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 t="s">
        <v>165</v>
      </c>
    </row>
    <row r="2" spans="1:17" ht="18">
      <c r="A2" s="15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">
        <v>43648</v>
      </c>
    </row>
    <row r="3" spans="1:17" ht="15">
      <c r="A3" s="17" t="s">
        <v>166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 t="s">
        <v>31</v>
      </c>
    </row>
    <row r="4" spans="1:17" s="9" customFormat="1" ht="15.75" thickBot="1">
      <c r="A4" s="18"/>
      <c r="B4" s="18"/>
      <c r="C4" s="18"/>
      <c r="D4" s="18"/>
      <c r="E4" s="19" t="s">
        <v>32</v>
      </c>
      <c r="F4" s="18"/>
      <c r="G4" s="19" t="s">
        <v>33</v>
      </c>
      <c r="H4" s="18"/>
      <c r="I4" s="19" t="s">
        <v>34</v>
      </c>
      <c r="J4" s="18"/>
      <c r="K4" s="19" t="s">
        <v>35</v>
      </c>
      <c r="L4" s="18"/>
      <c r="M4" s="19" t="s">
        <v>36</v>
      </c>
      <c r="N4" s="18"/>
      <c r="O4" s="19" t="s">
        <v>37</v>
      </c>
      <c r="P4" s="18"/>
      <c r="Q4" s="19" t="s">
        <v>38</v>
      </c>
    </row>
    <row r="5" spans="1:17" ht="15.75" thickTop="1">
      <c r="A5" s="30" t="s">
        <v>39</v>
      </c>
      <c r="B5" s="30"/>
      <c r="C5" s="30"/>
      <c r="D5" s="30"/>
      <c r="E5" s="30"/>
      <c r="F5" s="30"/>
      <c r="G5" s="20"/>
      <c r="H5" s="30"/>
      <c r="I5" s="30"/>
      <c r="J5" s="30"/>
      <c r="K5" s="30"/>
      <c r="L5" s="30"/>
      <c r="M5" s="21"/>
      <c r="N5" s="30"/>
      <c r="O5" s="22"/>
      <c r="P5" s="30"/>
      <c r="Q5" s="22">
        <v>33106.29</v>
      </c>
    </row>
    <row r="6" spans="1:17" ht="15">
      <c r="A6" s="30"/>
      <c r="B6" s="30"/>
      <c r="C6" s="30" t="s">
        <v>40</v>
      </c>
      <c r="D6" s="30"/>
      <c r="E6" s="30"/>
      <c r="F6" s="30"/>
      <c r="G6" s="20"/>
      <c r="H6" s="30"/>
      <c r="I6" s="30"/>
      <c r="J6" s="30"/>
      <c r="K6" s="30"/>
      <c r="L6" s="30"/>
      <c r="M6" s="21"/>
      <c r="N6" s="30"/>
      <c r="O6" s="22"/>
      <c r="P6" s="30"/>
      <c r="Q6" s="22"/>
    </row>
    <row r="7" spans="1:17" ht="15">
      <c r="A7" s="30"/>
      <c r="B7" s="30"/>
      <c r="C7" s="30"/>
      <c r="D7" s="30" t="s">
        <v>45</v>
      </c>
      <c r="E7" s="30"/>
      <c r="F7" s="30"/>
      <c r="G7" s="20"/>
      <c r="H7" s="30"/>
      <c r="I7" s="30"/>
      <c r="J7" s="30"/>
      <c r="K7" s="30"/>
      <c r="L7" s="30"/>
      <c r="M7" s="21"/>
      <c r="N7" s="30"/>
      <c r="O7" s="22"/>
      <c r="P7" s="30"/>
      <c r="Q7" s="22"/>
    </row>
    <row r="8" spans="1:17" ht="15.75" thickBot="1">
      <c r="A8" s="12"/>
      <c r="B8" s="12"/>
      <c r="C8" s="12"/>
      <c r="D8" s="12"/>
      <c r="E8" s="32" t="s">
        <v>6</v>
      </c>
      <c r="F8" s="32"/>
      <c r="G8" s="23">
        <v>43646</v>
      </c>
      <c r="H8" s="32"/>
      <c r="I8" s="32"/>
      <c r="J8" s="32"/>
      <c r="K8" s="32"/>
      <c r="L8" s="32"/>
      <c r="M8" s="24" t="s">
        <v>41</v>
      </c>
      <c r="N8" s="32"/>
      <c r="O8" s="31">
        <v>0.81</v>
      </c>
      <c r="P8" s="32"/>
      <c r="Q8" s="31">
        <f>ROUND(Q7+O8,5)</f>
        <v>0.81</v>
      </c>
    </row>
    <row r="9" spans="1:17" ht="15.75" thickBot="1">
      <c r="A9" s="32"/>
      <c r="B9" s="32"/>
      <c r="C9" s="32"/>
      <c r="D9" s="32" t="s">
        <v>42</v>
      </c>
      <c r="E9" s="32"/>
      <c r="F9" s="32"/>
      <c r="G9" s="23"/>
      <c r="H9" s="32"/>
      <c r="I9" s="32"/>
      <c r="J9" s="32"/>
      <c r="K9" s="32"/>
      <c r="L9" s="32"/>
      <c r="M9" s="25"/>
      <c r="N9" s="32"/>
      <c r="O9" s="26">
        <f>ROUND(SUM(O7:O8),5)</f>
        <v>0.81</v>
      </c>
      <c r="P9" s="32"/>
      <c r="Q9" s="26">
        <f>Q8</f>
        <v>0.81</v>
      </c>
    </row>
    <row r="10" spans="1:17" ht="15.75" thickBot="1">
      <c r="A10" s="32"/>
      <c r="B10" s="32"/>
      <c r="C10" s="32" t="s">
        <v>43</v>
      </c>
      <c r="D10" s="32"/>
      <c r="E10" s="32"/>
      <c r="F10" s="32"/>
      <c r="G10" s="23"/>
      <c r="H10" s="32"/>
      <c r="I10" s="32"/>
      <c r="J10" s="32"/>
      <c r="K10" s="32"/>
      <c r="L10" s="32"/>
      <c r="M10" s="25"/>
      <c r="N10" s="32"/>
      <c r="O10" s="26">
        <f>O9</f>
        <v>0.81</v>
      </c>
      <c r="P10" s="32"/>
      <c r="Q10" s="26">
        <f>Q9</f>
        <v>0.81</v>
      </c>
    </row>
    <row r="11" spans="1:17" ht="15.75" thickBot="1">
      <c r="A11" s="32" t="s">
        <v>44</v>
      </c>
      <c r="B11" s="32"/>
      <c r="C11" s="32"/>
      <c r="D11" s="32"/>
      <c r="E11" s="32"/>
      <c r="F11" s="32"/>
      <c r="G11" s="23"/>
      <c r="H11" s="32"/>
      <c r="I11" s="32"/>
      <c r="J11" s="32"/>
      <c r="K11" s="32"/>
      <c r="L11" s="32"/>
      <c r="M11" s="25"/>
      <c r="N11" s="32"/>
      <c r="O11" s="26">
        <v>0.81</v>
      </c>
      <c r="P11" s="32"/>
      <c r="Q11" s="26">
        <v>33107.1</v>
      </c>
    </row>
    <row r="12" spans="1:17" ht="15.75" thickBot="1">
      <c r="A12" s="32" t="s">
        <v>164</v>
      </c>
      <c r="B12" s="32"/>
      <c r="C12" s="32"/>
      <c r="D12" s="32"/>
      <c r="E12" s="32"/>
      <c r="F12" s="32"/>
      <c r="G12" s="23"/>
      <c r="H12" s="32"/>
      <c r="I12" s="32"/>
      <c r="J12" s="32"/>
      <c r="K12" s="32"/>
      <c r="L12" s="32"/>
      <c r="M12" s="25"/>
      <c r="N12" s="32"/>
      <c r="O12" s="26">
        <f>O11</f>
        <v>0.81</v>
      </c>
      <c r="P12" s="32"/>
      <c r="Q12" s="26">
        <f>Q11</f>
        <v>33107.1</v>
      </c>
    </row>
    <row r="13" spans="1:19" s="10" customFormat="1" ht="12" thickBot="1">
      <c r="A13" s="30" t="s">
        <v>46</v>
      </c>
      <c r="B13" s="30"/>
      <c r="C13" s="30"/>
      <c r="D13" s="30"/>
      <c r="E13" s="30"/>
      <c r="F13" s="30"/>
      <c r="G13" s="20"/>
      <c r="H13" s="30"/>
      <c r="I13" s="30"/>
      <c r="J13" s="30"/>
      <c r="K13" s="30"/>
      <c r="L13" s="30"/>
      <c r="M13" s="21"/>
      <c r="N13" s="30"/>
      <c r="O13" s="27">
        <f>O12</f>
        <v>0.81</v>
      </c>
      <c r="P13" s="30"/>
      <c r="Q13" s="27">
        <f>Q12</f>
        <v>33107.1</v>
      </c>
      <c r="R13" s="11"/>
      <c r="S13" s="11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K5" sqref="K5"/>
    </sheetView>
  </sheetViews>
  <sheetFormatPr defaultColWidth="9.140625" defaultRowHeight="15"/>
  <cols>
    <col min="1" max="5" width="3.00390625" style="11" customWidth="1"/>
    <col min="6" max="6" width="40.7109375" style="11" customWidth="1"/>
    <col min="7" max="7" width="11.57421875" style="85" bestFit="1" customWidth="1"/>
    <col min="8" max="10" width="9.140625" style="85" customWidth="1"/>
    <col min="11" max="16384" width="9.140625" style="33" customWidth="1"/>
  </cols>
  <sheetData>
    <row r="1" spans="1:7" ht="15.75">
      <c r="A1" s="13" t="s">
        <v>29</v>
      </c>
      <c r="B1" s="30"/>
      <c r="C1" s="30"/>
      <c r="D1" s="30"/>
      <c r="E1" s="30"/>
      <c r="F1" s="30"/>
      <c r="G1" s="14" t="s">
        <v>186</v>
      </c>
    </row>
    <row r="2" spans="1:7" ht="18">
      <c r="A2" s="15" t="s">
        <v>7</v>
      </c>
      <c r="B2" s="30"/>
      <c r="C2" s="30"/>
      <c r="D2" s="30"/>
      <c r="E2" s="30"/>
      <c r="F2" s="30"/>
      <c r="G2" s="16">
        <v>43658</v>
      </c>
    </row>
    <row r="3" spans="1:7" ht="15">
      <c r="A3" s="17" t="s">
        <v>167</v>
      </c>
      <c r="B3" s="30"/>
      <c r="C3" s="30"/>
      <c r="D3" s="30"/>
      <c r="E3" s="30"/>
      <c r="F3" s="30"/>
      <c r="G3" s="14" t="s">
        <v>47</v>
      </c>
    </row>
    <row r="4" spans="1:7" s="9" customFormat="1" ht="15.75" thickBot="1">
      <c r="A4" s="28"/>
      <c r="B4" s="28"/>
      <c r="C4" s="28"/>
      <c r="D4" s="28"/>
      <c r="E4" s="28"/>
      <c r="F4" s="28"/>
      <c r="G4" s="19" t="s">
        <v>168</v>
      </c>
    </row>
    <row r="5" spans="1:7" ht="15.75" thickTop="1">
      <c r="A5" s="30" t="s">
        <v>8</v>
      </c>
      <c r="B5" s="30"/>
      <c r="C5" s="30"/>
      <c r="D5" s="30"/>
      <c r="E5" s="30"/>
      <c r="F5" s="30"/>
      <c r="G5" s="31"/>
    </row>
    <row r="6" spans="1:7" ht="15">
      <c r="A6" s="30"/>
      <c r="B6" s="30" t="s">
        <v>48</v>
      </c>
      <c r="C6" s="30"/>
      <c r="D6" s="30"/>
      <c r="E6" s="30"/>
      <c r="F6" s="30"/>
      <c r="G6" s="31"/>
    </row>
    <row r="7" spans="1:7" ht="15">
      <c r="A7" s="30"/>
      <c r="B7" s="30"/>
      <c r="C7" s="30" t="s">
        <v>49</v>
      </c>
      <c r="D7" s="30"/>
      <c r="E7" s="30"/>
      <c r="F7" s="30"/>
      <c r="G7" s="31"/>
    </row>
    <row r="8" spans="1:7" ht="15">
      <c r="A8" s="30"/>
      <c r="B8" s="30"/>
      <c r="C8" s="30"/>
      <c r="D8" s="30" t="s">
        <v>50</v>
      </c>
      <c r="E8" s="30"/>
      <c r="F8" s="30"/>
      <c r="G8" s="31">
        <v>21025.78</v>
      </c>
    </row>
    <row r="9" spans="1:7" ht="15.75" thickBot="1">
      <c r="A9" s="30"/>
      <c r="B9" s="30"/>
      <c r="C9" s="30"/>
      <c r="D9" s="30" t="s">
        <v>51</v>
      </c>
      <c r="E9" s="30"/>
      <c r="F9" s="30"/>
      <c r="G9" s="42">
        <v>33107.1</v>
      </c>
    </row>
    <row r="10" spans="1:7" ht="15">
      <c r="A10" s="30"/>
      <c r="B10" s="30"/>
      <c r="C10" s="30" t="s">
        <v>52</v>
      </c>
      <c r="D10" s="30"/>
      <c r="E10" s="30"/>
      <c r="F10" s="30"/>
      <c r="G10" s="31">
        <f>ROUND(SUM(G7:G9),5)</f>
        <v>54132.88</v>
      </c>
    </row>
    <row r="11" spans="1:7" ht="15">
      <c r="A11" s="30"/>
      <c r="B11" s="30"/>
      <c r="C11" s="30" t="s">
        <v>53</v>
      </c>
      <c r="D11" s="30"/>
      <c r="E11" s="30"/>
      <c r="F11" s="30"/>
      <c r="G11" s="31"/>
    </row>
    <row r="12" spans="1:7" ht="15.75" thickBot="1">
      <c r="A12" s="30"/>
      <c r="B12" s="30"/>
      <c r="C12" s="30"/>
      <c r="D12" s="30" t="s">
        <v>53</v>
      </c>
      <c r="E12" s="30"/>
      <c r="F12" s="30"/>
      <c r="G12" s="31">
        <v>-3</v>
      </c>
    </row>
    <row r="13" spans="1:7" ht="15.75" thickBot="1">
      <c r="A13" s="30"/>
      <c r="B13" s="30"/>
      <c r="C13" s="30" t="s">
        <v>54</v>
      </c>
      <c r="D13" s="30"/>
      <c r="E13" s="30"/>
      <c r="F13" s="30"/>
      <c r="G13" s="26">
        <f>ROUND(SUM(G11:G12),5)</f>
        <v>-3</v>
      </c>
    </row>
    <row r="14" spans="1:7" ht="15.75" thickBot="1">
      <c r="A14" s="30"/>
      <c r="B14" s="30" t="s">
        <v>55</v>
      </c>
      <c r="C14" s="30"/>
      <c r="D14" s="30"/>
      <c r="E14" s="30"/>
      <c r="F14" s="30"/>
      <c r="G14" s="26">
        <f>ROUND(G6+G10+G13,5)</f>
        <v>54129.88</v>
      </c>
    </row>
    <row r="15" spans="1:10" s="10" customFormat="1" ht="12" thickBot="1">
      <c r="A15" s="30" t="s">
        <v>9</v>
      </c>
      <c r="B15" s="30"/>
      <c r="C15" s="30"/>
      <c r="D15" s="30"/>
      <c r="E15" s="30"/>
      <c r="F15" s="30"/>
      <c r="G15" s="27">
        <f>ROUND(G5+G14,5)</f>
        <v>54129.88</v>
      </c>
      <c r="H15" s="11"/>
      <c r="I15" s="11"/>
      <c r="J15" s="11"/>
    </row>
    <row r="16" spans="1:7" ht="15.75" thickTop="1">
      <c r="A16" s="30" t="s">
        <v>56</v>
      </c>
      <c r="B16" s="30"/>
      <c r="C16" s="30"/>
      <c r="D16" s="30"/>
      <c r="E16" s="30"/>
      <c r="F16" s="30"/>
      <c r="G16" s="31"/>
    </row>
    <row r="17" spans="1:7" ht="15">
      <c r="A17" s="30"/>
      <c r="B17" s="30" t="s">
        <v>57</v>
      </c>
      <c r="C17" s="30"/>
      <c r="D17" s="30"/>
      <c r="E17" s="30"/>
      <c r="F17" s="30"/>
      <c r="G17" s="31"/>
    </row>
    <row r="18" spans="1:7" ht="15">
      <c r="A18" s="30"/>
      <c r="B18" s="30"/>
      <c r="C18" s="30" t="s">
        <v>58</v>
      </c>
      <c r="D18" s="30"/>
      <c r="E18" s="30"/>
      <c r="F18" s="30"/>
      <c r="G18" s="31"/>
    </row>
    <row r="19" spans="1:7" ht="15">
      <c r="A19" s="30"/>
      <c r="B19" s="30"/>
      <c r="C19" s="30"/>
      <c r="D19" s="30" t="s">
        <v>59</v>
      </c>
      <c r="E19" s="30"/>
      <c r="F19" s="30"/>
      <c r="G19" s="31"/>
    </row>
    <row r="20" spans="1:7" ht="15">
      <c r="A20" s="30"/>
      <c r="B20" s="30"/>
      <c r="C20" s="30"/>
      <c r="D20" s="30"/>
      <c r="E20" s="30" t="s">
        <v>169</v>
      </c>
      <c r="F20" s="30"/>
      <c r="G20" s="31">
        <v>115.8</v>
      </c>
    </row>
    <row r="21" spans="1:7" ht="15">
      <c r="A21" s="30"/>
      <c r="B21" s="30"/>
      <c r="C21" s="30"/>
      <c r="D21" s="30"/>
      <c r="E21" s="30" t="s">
        <v>60</v>
      </c>
      <c r="F21" s="30"/>
      <c r="G21" s="31"/>
    </row>
    <row r="22" spans="1:7" ht="15">
      <c r="A22" s="30"/>
      <c r="B22" s="30"/>
      <c r="C22" s="30"/>
      <c r="D22" s="30"/>
      <c r="E22" s="30"/>
      <c r="F22" s="30" t="s">
        <v>147</v>
      </c>
      <c r="G22" s="31">
        <v>1963.76</v>
      </c>
    </row>
    <row r="23" spans="1:7" ht="15">
      <c r="A23" s="30"/>
      <c r="B23" s="30"/>
      <c r="C23" s="30"/>
      <c r="D23" s="30"/>
      <c r="E23" s="30"/>
      <c r="F23" s="30" t="s">
        <v>170</v>
      </c>
      <c r="G23" s="31">
        <v>16000</v>
      </c>
    </row>
    <row r="24" spans="1:7" ht="15.75" thickBot="1">
      <c r="A24" s="30"/>
      <c r="B24" s="30"/>
      <c r="C24" s="30"/>
      <c r="D24" s="30"/>
      <c r="E24" s="30"/>
      <c r="F24" s="30" t="s">
        <v>61</v>
      </c>
      <c r="G24" s="31">
        <v>599.45</v>
      </c>
    </row>
    <row r="25" spans="1:7" ht="15.75" thickBot="1">
      <c r="A25" s="30"/>
      <c r="B25" s="30"/>
      <c r="C25" s="30"/>
      <c r="D25" s="30"/>
      <c r="E25" s="30" t="s">
        <v>62</v>
      </c>
      <c r="F25" s="30"/>
      <c r="G25" s="26">
        <f>ROUND(SUM(G21:G24),5)</f>
        <v>18563.21</v>
      </c>
    </row>
    <row r="26" spans="1:7" ht="15.75" thickBot="1">
      <c r="A26" s="30"/>
      <c r="B26" s="30"/>
      <c r="C26" s="30"/>
      <c r="D26" s="30" t="s">
        <v>63</v>
      </c>
      <c r="E26" s="30"/>
      <c r="F26" s="30"/>
      <c r="G26" s="26">
        <f>ROUND(SUM(G19:G20)+G25,5)</f>
        <v>18679.01</v>
      </c>
    </row>
    <row r="27" spans="1:7" ht="15.75" thickBot="1">
      <c r="A27" s="30"/>
      <c r="B27" s="30"/>
      <c r="C27" s="30" t="s">
        <v>64</v>
      </c>
      <c r="D27" s="30"/>
      <c r="E27" s="30"/>
      <c r="F27" s="30"/>
      <c r="G27" s="44">
        <f>ROUND(G18+G26,5)</f>
        <v>18679.01</v>
      </c>
    </row>
    <row r="28" spans="1:7" ht="15">
      <c r="A28" s="30"/>
      <c r="B28" s="30" t="s">
        <v>65</v>
      </c>
      <c r="C28" s="30"/>
      <c r="D28" s="30"/>
      <c r="E28" s="30"/>
      <c r="F28" s="30"/>
      <c r="G28" s="31">
        <f>ROUND(G17+G27,5)</f>
        <v>18679.01</v>
      </c>
    </row>
    <row r="29" spans="1:7" ht="15">
      <c r="A29" s="30"/>
      <c r="B29" s="30" t="s">
        <v>66</v>
      </c>
      <c r="C29" s="30"/>
      <c r="D29" s="30"/>
      <c r="E29" s="30"/>
      <c r="F29" s="30"/>
      <c r="G29" s="31"/>
    </row>
    <row r="30" spans="1:7" ht="15">
      <c r="A30" s="30"/>
      <c r="B30" s="30"/>
      <c r="C30" s="30" t="s">
        <v>67</v>
      </c>
      <c r="D30" s="30"/>
      <c r="E30" s="30"/>
      <c r="F30" s="30"/>
      <c r="G30" s="31">
        <v>17716.55</v>
      </c>
    </row>
    <row r="31" spans="1:7" ht="15">
      <c r="A31" s="30"/>
      <c r="B31" s="30"/>
      <c r="C31" s="30" t="s">
        <v>68</v>
      </c>
      <c r="D31" s="30"/>
      <c r="E31" s="30"/>
      <c r="F31" s="30"/>
      <c r="G31" s="31">
        <v>13000</v>
      </c>
    </row>
    <row r="32" spans="1:7" ht="15">
      <c r="A32" s="30"/>
      <c r="B32" s="30"/>
      <c r="C32" s="30" t="s">
        <v>69</v>
      </c>
      <c r="D32" s="30"/>
      <c r="E32" s="30"/>
      <c r="F32" s="30"/>
      <c r="G32" s="31">
        <v>3803.74</v>
      </c>
    </row>
    <row r="33" spans="1:10" s="10" customFormat="1" ht="15.75" thickBot="1">
      <c r="A33" s="30"/>
      <c r="B33" s="30"/>
      <c r="C33" s="30" t="s">
        <v>4</v>
      </c>
      <c r="D33" s="30"/>
      <c r="E33" s="30"/>
      <c r="F33" s="30"/>
      <c r="G33" s="31">
        <v>930.58</v>
      </c>
      <c r="H33" s="85"/>
      <c r="I33" s="85"/>
      <c r="J33" s="85"/>
    </row>
    <row r="34" spans="1:7" ht="15.75" thickBot="1">
      <c r="A34" s="30"/>
      <c r="B34" s="30" t="s">
        <v>70</v>
      </c>
      <c r="C34" s="30"/>
      <c r="D34" s="30"/>
      <c r="E34" s="30"/>
      <c r="F34" s="30"/>
      <c r="G34" s="26">
        <f>ROUND(SUM(G29:G33),5)</f>
        <v>35450.87</v>
      </c>
    </row>
    <row r="35" spans="1:10" ht="15.75" thickBot="1">
      <c r="A35" s="30" t="s">
        <v>71</v>
      </c>
      <c r="B35" s="30"/>
      <c r="C35" s="30"/>
      <c r="D35" s="30"/>
      <c r="E35" s="30"/>
      <c r="F35" s="30"/>
      <c r="G35" s="27">
        <f>ROUND(G16+G28+G34,5)</f>
        <v>54129.88</v>
      </c>
      <c r="H35" s="11"/>
      <c r="I35" s="11"/>
      <c r="J35" s="11"/>
    </row>
    <row r="36" ht="15.75" thickTop="1"/>
  </sheetData>
  <sheetProtection/>
  <printOptions/>
  <pageMargins left="0.7" right="0.7" top="0.75" bottom="0.75" header="0.3" footer="0.3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29">
      <selection activeCell="A1" sqref="A1:T16384"/>
    </sheetView>
  </sheetViews>
  <sheetFormatPr defaultColWidth="9.140625" defaultRowHeight="15"/>
  <cols>
    <col min="1" max="7" width="3.00390625" style="11" customWidth="1"/>
    <col min="8" max="8" width="25.7109375" style="11" customWidth="1"/>
    <col min="9" max="9" width="19.8515625" style="85" bestFit="1" customWidth="1"/>
    <col min="10" max="10" width="2.28125" style="85" customWidth="1"/>
    <col min="11" max="11" width="11.28125" style="85" bestFit="1" customWidth="1"/>
    <col min="12" max="12" width="2.28125" style="85" customWidth="1"/>
    <col min="13" max="13" width="7.8515625" style="85" bestFit="1" customWidth="1"/>
    <col min="14" max="14" width="2.28125" style="85" customWidth="1"/>
    <col min="15" max="15" width="13.421875" style="85" bestFit="1" customWidth="1"/>
    <col min="16" max="16" width="2.28125" style="85" customWidth="1"/>
    <col min="17" max="17" width="11.57421875" style="85" bestFit="1" customWidth="1"/>
    <col min="18" max="20" width="9.140625" style="85" customWidth="1"/>
    <col min="21" max="16384" width="9.140625" style="33" customWidth="1"/>
  </cols>
  <sheetData>
    <row r="1" spans="1:17" ht="15.75">
      <c r="A1" s="13" t="s">
        <v>29</v>
      </c>
      <c r="B1" s="30"/>
      <c r="C1" s="30"/>
      <c r="D1" s="30"/>
      <c r="E1" s="30"/>
      <c r="F1" s="30"/>
      <c r="G1" s="30"/>
      <c r="H1" s="30"/>
      <c r="I1" s="12"/>
      <c r="J1" s="12"/>
      <c r="K1" s="12"/>
      <c r="L1" s="12"/>
      <c r="M1" s="12"/>
      <c r="N1" s="12"/>
      <c r="O1" s="12"/>
      <c r="P1" s="12"/>
      <c r="Q1" s="14" t="s">
        <v>187</v>
      </c>
    </row>
    <row r="2" spans="1:17" ht="18">
      <c r="A2" s="15" t="s">
        <v>72</v>
      </c>
      <c r="B2" s="30"/>
      <c r="C2" s="30"/>
      <c r="D2" s="30"/>
      <c r="E2" s="30"/>
      <c r="F2" s="30"/>
      <c r="G2" s="30"/>
      <c r="H2" s="30"/>
      <c r="I2" s="12"/>
      <c r="J2" s="12"/>
      <c r="K2" s="12"/>
      <c r="L2" s="12"/>
      <c r="M2" s="12"/>
      <c r="N2" s="12"/>
      <c r="O2" s="12"/>
      <c r="P2" s="12"/>
      <c r="Q2" s="16">
        <v>43658</v>
      </c>
    </row>
    <row r="3" spans="1:17" ht="15">
      <c r="A3" s="17" t="s">
        <v>155</v>
      </c>
      <c r="B3" s="30"/>
      <c r="C3" s="30"/>
      <c r="D3" s="30"/>
      <c r="E3" s="30"/>
      <c r="F3" s="30"/>
      <c r="G3" s="30"/>
      <c r="H3" s="30"/>
      <c r="I3" s="12"/>
      <c r="J3" s="12"/>
      <c r="K3" s="12"/>
      <c r="L3" s="12"/>
      <c r="M3" s="12"/>
      <c r="N3" s="12"/>
      <c r="O3" s="12"/>
      <c r="P3" s="12"/>
      <c r="Q3" s="14" t="s">
        <v>47</v>
      </c>
    </row>
    <row r="4" spans="1:17" s="9" customFormat="1" ht="15.75" thickBot="1">
      <c r="A4" s="28"/>
      <c r="B4" s="28"/>
      <c r="C4" s="28"/>
      <c r="D4" s="28"/>
      <c r="E4" s="28"/>
      <c r="F4" s="28"/>
      <c r="G4" s="28"/>
      <c r="H4" s="28"/>
      <c r="I4" s="19" t="s">
        <v>139</v>
      </c>
      <c r="J4" s="18"/>
      <c r="K4" s="19" t="s">
        <v>140</v>
      </c>
      <c r="L4" s="18"/>
      <c r="M4" s="19" t="s">
        <v>10</v>
      </c>
      <c r="N4" s="18"/>
      <c r="O4" s="19" t="s">
        <v>11</v>
      </c>
      <c r="P4" s="18"/>
      <c r="Q4" s="19" t="s">
        <v>12</v>
      </c>
    </row>
    <row r="5" spans="1:17" ht="15.75" thickTop="1">
      <c r="A5" s="30"/>
      <c r="B5" s="30" t="s">
        <v>73</v>
      </c>
      <c r="C5" s="30"/>
      <c r="D5" s="30"/>
      <c r="E5" s="30"/>
      <c r="F5" s="30"/>
      <c r="G5" s="30"/>
      <c r="H5" s="30"/>
      <c r="I5" s="31"/>
      <c r="J5" s="32"/>
      <c r="K5" s="31"/>
      <c r="L5" s="32"/>
      <c r="M5" s="31"/>
      <c r="N5" s="32"/>
      <c r="O5" s="31"/>
      <c r="P5" s="32"/>
      <c r="Q5" s="31"/>
    </row>
    <row r="6" spans="1:17" ht="15">
      <c r="A6" s="30"/>
      <c r="B6" s="30"/>
      <c r="C6" s="30"/>
      <c r="D6" s="30" t="s">
        <v>1</v>
      </c>
      <c r="E6" s="30"/>
      <c r="F6" s="30"/>
      <c r="G6" s="30"/>
      <c r="H6" s="30"/>
      <c r="I6" s="31"/>
      <c r="J6" s="32"/>
      <c r="K6" s="31"/>
      <c r="L6" s="32"/>
      <c r="M6" s="31"/>
      <c r="N6" s="32"/>
      <c r="O6" s="31"/>
      <c r="P6" s="32"/>
      <c r="Q6" s="31"/>
    </row>
    <row r="7" spans="1:17" ht="15">
      <c r="A7" s="30"/>
      <c r="B7" s="30"/>
      <c r="C7" s="30"/>
      <c r="D7" s="30"/>
      <c r="E7" s="30" t="s">
        <v>74</v>
      </c>
      <c r="F7" s="30"/>
      <c r="G7" s="30"/>
      <c r="H7" s="30"/>
      <c r="I7" s="31"/>
      <c r="J7" s="32"/>
      <c r="K7" s="31"/>
      <c r="L7" s="32"/>
      <c r="M7" s="31"/>
      <c r="N7" s="32"/>
      <c r="O7" s="31"/>
      <c r="P7" s="32"/>
      <c r="Q7" s="31"/>
    </row>
    <row r="8" spans="1:17" ht="15">
      <c r="A8" s="30"/>
      <c r="B8" s="30"/>
      <c r="C8" s="30"/>
      <c r="D8" s="30"/>
      <c r="E8" s="30"/>
      <c r="F8" s="30" t="s">
        <v>75</v>
      </c>
      <c r="G8" s="30"/>
      <c r="H8" s="30"/>
      <c r="I8" s="31">
        <v>0</v>
      </c>
      <c r="J8" s="32"/>
      <c r="K8" s="31">
        <v>0</v>
      </c>
      <c r="L8" s="32"/>
      <c r="M8" s="31">
        <v>37000</v>
      </c>
      <c r="N8" s="32"/>
      <c r="O8" s="31">
        <v>0</v>
      </c>
      <c r="P8" s="32"/>
      <c r="Q8" s="31">
        <f>ROUND(SUM(I8:O8),5)</f>
        <v>37000</v>
      </c>
    </row>
    <row r="9" spans="1:17" ht="15.75" thickBot="1">
      <c r="A9" s="30"/>
      <c r="B9" s="30"/>
      <c r="C9" s="30"/>
      <c r="D9" s="30"/>
      <c r="E9" s="30"/>
      <c r="F9" s="30" t="s">
        <v>114</v>
      </c>
      <c r="G9" s="30"/>
      <c r="H9" s="30"/>
      <c r="I9" s="42">
        <v>0</v>
      </c>
      <c r="J9" s="32"/>
      <c r="K9" s="42">
        <v>0</v>
      </c>
      <c r="L9" s="32"/>
      <c r="M9" s="42">
        <v>1000</v>
      </c>
      <c r="N9" s="32"/>
      <c r="O9" s="42">
        <v>0</v>
      </c>
      <c r="P9" s="32"/>
      <c r="Q9" s="42">
        <f>ROUND(SUM(I9:O9),5)</f>
        <v>1000</v>
      </c>
    </row>
    <row r="10" spans="1:17" ht="15">
      <c r="A10" s="30"/>
      <c r="B10" s="30"/>
      <c r="C10" s="30"/>
      <c r="D10" s="30"/>
      <c r="E10" s="30" t="s">
        <v>77</v>
      </c>
      <c r="F10" s="30"/>
      <c r="G10" s="30"/>
      <c r="H10" s="30"/>
      <c r="I10" s="31">
        <f>ROUND(SUM(I7:I9),5)</f>
        <v>0</v>
      </c>
      <c r="J10" s="32"/>
      <c r="K10" s="31">
        <f>ROUND(SUM(K7:K9),5)</f>
        <v>0</v>
      </c>
      <c r="L10" s="32"/>
      <c r="M10" s="31">
        <f>ROUND(SUM(M7:M9),5)</f>
        <v>38000</v>
      </c>
      <c r="N10" s="32"/>
      <c r="O10" s="31">
        <f>ROUND(SUM(O7:O9),5)</f>
        <v>0</v>
      </c>
      <c r="P10" s="32"/>
      <c r="Q10" s="31">
        <f>ROUND(SUM(I10:O10),5)</f>
        <v>38000</v>
      </c>
    </row>
    <row r="11" spans="1:17" ht="15">
      <c r="A11" s="30"/>
      <c r="B11" s="30"/>
      <c r="C11" s="30"/>
      <c r="D11" s="30"/>
      <c r="E11" s="30" t="s">
        <v>78</v>
      </c>
      <c r="F11" s="30"/>
      <c r="G11" s="30"/>
      <c r="H11" s="30"/>
      <c r="I11" s="31"/>
      <c r="J11" s="32"/>
      <c r="K11" s="31"/>
      <c r="L11" s="32"/>
      <c r="M11" s="31"/>
      <c r="N11" s="32"/>
      <c r="O11" s="31"/>
      <c r="P11" s="32"/>
      <c r="Q11" s="31"/>
    </row>
    <row r="12" spans="1:17" ht="15">
      <c r="A12" s="30"/>
      <c r="B12" s="30"/>
      <c r="C12" s="30"/>
      <c r="D12" s="30"/>
      <c r="E12" s="30"/>
      <c r="F12" s="30" t="s">
        <v>79</v>
      </c>
      <c r="G12" s="30"/>
      <c r="H12" s="30"/>
      <c r="I12" s="31">
        <v>0</v>
      </c>
      <c r="J12" s="32"/>
      <c r="K12" s="31">
        <v>0</v>
      </c>
      <c r="L12" s="32"/>
      <c r="M12" s="31">
        <v>4800</v>
      </c>
      <c r="N12" s="32"/>
      <c r="O12" s="31">
        <v>0</v>
      </c>
      <c r="P12" s="32"/>
      <c r="Q12" s="31">
        <f>ROUND(SUM(I12:O12),5)</f>
        <v>4800</v>
      </c>
    </row>
    <row r="13" spans="1:17" ht="15.75" thickBot="1">
      <c r="A13" s="30"/>
      <c r="B13" s="30"/>
      <c r="C13" s="30"/>
      <c r="D13" s="30"/>
      <c r="E13" s="30"/>
      <c r="F13" s="30" t="s">
        <v>80</v>
      </c>
      <c r="G13" s="30"/>
      <c r="H13" s="30"/>
      <c r="I13" s="42">
        <v>0</v>
      </c>
      <c r="J13" s="32"/>
      <c r="K13" s="42">
        <v>0</v>
      </c>
      <c r="L13" s="32"/>
      <c r="M13" s="42">
        <v>1200</v>
      </c>
      <c r="N13" s="32"/>
      <c r="O13" s="42">
        <v>0</v>
      </c>
      <c r="P13" s="32"/>
      <c r="Q13" s="42">
        <f>ROUND(SUM(I13:O13),5)</f>
        <v>1200</v>
      </c>
    </row>
    <row r="14" spans="1:17" ht="15">
      <c r="A14" s="30"/>
      <c r="B14" s="30"/>
      <c r="C14" s="30"/>
      <c r="D14" s="30"/>
      <c r="E14" s="30" t="s">
        <v>81</v>
      </c>
      <c r="F14" s="30"/>
      <c r="G14" s="30"/>
      <c r="H14" s="30"/>
      <c r="I14" s="31">
        <f>ROUND(SUM(I11:I13),5)</f>
        <v>0</v>
      </c>
      <c r="J14" s="32"/>
      <c r="K14" s="31">
        <f>ROUND(SUM(K11:K13),5)</f>
        <v>0</v>
      </c>
      <c r="L14" s="32"/>
      <c r="M14" s="31">
        <f>ROUND(SUM(M11:M13),5)</f>
        <v>6000</v>
      </c>
      <c r="N14" s="32"/>
      <c r="O14" s="31">
        <f>ROUND(SUM(O11:O13),5)</f>
        <v>0</v>
      </c>
      <c r="P14" s="32"/>
      <c r="Q14" s="31">
        <f>ROUND(SUM(I14:O14),5)</f>
        <v>6000</v>
      </c>
    </row>
    <row r="15" spans="1:17" ht="15">
      <c r="A15" s="30"/>
      <c r="B15" s="30"/>
      <c r="C15" s="30"/>
      <c r="D15" s="30"/>
      <c r="E15" s="30" t="s">
        <v>82</v>
      </c>
      <c r="F15" s="30"/>
      <c r="G15" s="30"/>
      <c r="H15" s="30"/>
      <c r="I15" s="31"/>
      <c r="J15" s="32"/>
      <c r="K15" s="31"/>
      <c r="L15" s="32"/>
      <c r="M15" s="31"/>
      <c r="N15" s="32"/>
      <c r="O15" s="31"/>
      <c r="P15" s="32"/>
      <c r="Q15" s="31"/>
    </row>
    <row r="16" spans="1:17" ht="15.75" thickBot="1">
      <c r="A16" s="30"/>
      <c r="B16" s="30"/>
      <c r="C16" s="30"/>
      <c r="D16" s="30"/>
      <c r="E16" s="30"/>
      <c r="F16" s="30" t="s">
        <v>83</v>
      </c>
      <c r="G16" s="30"/>
      <c r="H16" s="30"/>
      <c r="I16" s="42">
        <v>0</v>
      </c>
      <c r="J16" s="32"/>
      <c r="K16" s="42">
        <v>0</v>
      </c>
      <c r="L16" s="32"/>
      <c r="M16" s="42">
        <v>0</v>
      </c>
      <c r="N16" s="32"/>
      <c r="O16" s="42">
        <v>13200</v>
      </c>
      <c r="P16" s="32"/>
      <c r="Q16" s="42">
        <f>ROUND(SUM(I16:O16),5)</f>
        <v>13200</v>
      </c>
    </row>
    <row r="17" spans="1:17" ht="15">
      <c r="A17" s="30"/>
      <c r="B17" s="30"/>
      <c r="C17" s="30"/>
      <c r="D17" s="30"/>
      <c r="E17" s="30" t="s">
        <v>84</v>
      </c>
      <c r="F17" s="30"/>
      <c r="G17" s="30"/>
      <c r="H17" s="30"/>
      <c r="I17" s="31">
        <f>ROUND(SUM(I15:I16),5)</f>
        <v>0</v>
      </c>
      <c r="J17" s="32"/>
      <c r="K17" s="31">
        <f>ROUND(SUM(K15:K16),5)</f>
        <v>0</v>
      </c>
      <c r="L17" s="32"/>
      <c r="M17" s="31">
        <f>ROUND(SUM(M15:M16),5)</f>
        <v>0</v>
      </c>
      <c r="N17" s="32"/>
      <c r="O17" s="31">
        <f>ROUND(SUM(O15:O16),5)</f>
        <v>13200</v>
      </c>
      <c r="P17" s="32"/>
      <c r="Q17" s="31">
        <f>ROUND(SUM(I17:O17),5)</f>
        <v>13200</v>
      </c>
    </row>
    <row r="18" spans="1:17" ht="15">
      <c r="A18" s="30"/>
      <c r="B18" s="30"/>
      <c r="C18" s="30"/>
      <c r="D18" s="30"/>
      <c r="E18" s="30" t="s">
        <v>85</v>
      </c>
      <c r="F18" s="30"/>
      <c r="G18" s="30"/>
      <c r="H18" s="30"/>
      <c r="I18" s="31">
        <v>0</v>
      </c>
      <c r="J18" s="32"/>
      <c r="K18" s="31">
        <v>0</v>
      </c>
      <c r="L18" s="32"/>
      <c r="M18" s="31">
        <v>9.93</v>
      </c>
      <c r="N18" s="32"/>
      <c r="O18" s="31">
        <v>0</v>
      </c>
      <c r="P18" s="32"/>
      <c r="Q18" s="31">
        <f>ROUND(SUM(I18:O18),5)</f>
        <v>9.93</v>
      </c>
    </row>
    <row r="19" spans="1:17" ht="15">
      <c r="A19" s="30"/>
      <c r="B19" s="30"/>
      <c r="C19" s="30"/>
      <c r="D19" s="30"/>
      <c r="E19" s="30" t="s">
        <v>86</v>
      </c>
      <c r="F19" s="30"/>
      <c r="G19" s="30"/>
      <c r="H19" s="30"/>
      <c r="I19" s="31">
        <v>0</v>
      </c>
      <c r="J19" s="32"/>
      <c r="K19" s="31">
        <v>0</v>
      </c>
      <c r="L19" s="32"/>
      <c r="M19" s="31">
        <v>1</v>
      </c>
      <c r="N19" s="32"/>
      <c r="O19" s="31">
        <v>0</v>
      </c>
      <c r="P19" s="32"/>
      <c r="Q19" s="31">
        <f>ROUND(SUM(I19:O19),5)</f>
        <v>1</v>
      </c>
    </row>
    <row r="20" spans="1:17" ht="15">
      <c r="A20" s="30"/>
      <c r="B20" s="30"/>
      <c r="C20" s="30"/>
      <c r="D20" s="30"/>
      <c r="E20" s="30" t="s">
        <v>87</v>
      </c>
      <c r="F20" s="30"/>
      <c r="G20" s="30"/>
      <c r="H20" s="30"/>
      <c r="I20" s="31">
        <v>0</v>
      </c>
      <c r="J20" s="32"/>
      <c r="K20" s="31">
        <v>0</v>
      </c>
      <c r="L20" s="32"/>
      <c r="M20" s="31">
        <v>1356.07</v>
      </c>
      <c r="N20" s="32"/>
      <c r="O20" s="31">
        <v>0</v>
      </c>
      <c r="P20" s="32"/>
      <c r="Q20" s="31">
        <f>ROUND(SUM(I20:O20),5)</f>
        <v>1356.07</v>
      </c>
    </row>
    <row r="21" spans="1:17" ht="15">
      <c r="A21" s="30"/>
      <c r="B21" s="30"/>
      <c r="C21" s="30"/>
      <c r="D21" s="30"/>
      <c r="E21" s="30" t="s">
        <v>139</v>
      </c>
      <c r="F21" s="30"/>
      <c r="G21" s="30"/>
      <c r="H21" s="30"/>
      <c r="I21" s="31">
        <v>5130</v>
      </c>
      <c r="J21" s="32"/>
      <c r="K21" s="31">
        <v>0</v>
      </c>
      <c r="L21" s="32"/>
      <c r="M21" s="31">
        <v>0</v>
      </c>
      <c r="N21" s="32"/>
      <c r="O21" s="31">
        <v>0</v>
      </c>
      <c r="P21" s="32"/>
      <c r="Q21" s="31">
        <f>ROUND(SUM(I21:O21),5)</f>
        <v>5130</v>
      </c>
    </row>
    <row r="22" spans="1:17" ht="15">
      <c r="A22" s="30"/>
      <c r="B22" s="30"/>
      <c r="C22" s="30"/>
      <c r="D22" s="30"/>
      <c r="E22" s="30" t="s">
        <v>141</v>
      </c>
      <c r="F22" s="30"/>
      <c r="G22" s="30"/>
      <c r="H22" s="30"/>
      <c r="I22" s="31">
        <v>0</v>
      </c>
      <c r="J22" s="32"/>
      <c r="K22" s="31">
        <v>5900</v>
      </c>
      <c r="L22" s="32"/>
      <c r="M22" s="31">
        <v>0</v>
      </c>
      <c r="N22" s="32"/>
      <c r="O22" s="31">
        <v>0</v>
      </c>
      <c r="P22" s="32"/>
      <c r="Q22" s="31">
        <f>ROUND(SUM(I22:O22),5)</f>
        <v>5900</v>
      </c>
    </row>
    <row r="23" spans="1:17" ht="15">
      <c r="A23" s="30"/>
      <c r="B23" s="30"/>
      <c r="C23" s="30"/>
      <c r="D23" s="30"/>
      <c r="E23" s="30" t="s">
        <v>150</v>
      </c>
      <c r="F23" s="30"/>
      <c r="G23" s="30"/>
      <c r="H23" s="30"/>
      <c r="I23" s="31">
        <v>0</v>
      </c>
      <c r="J23" s="32"/>
      <c r="K23" s="31">
        <v>0</v>
      </c>
      <c r="L23" s="32"/>
      <c r="M23" s="31">
        <v>628.36</v>
      </c>
      <c r="N23" s="32"/>
      <c r="O23" s="31">
        <v>0</v>
      </c>
      <c r="P23" s="32"/>
      <c r="Q23" s="31">
        <f>ROUND(SUM(I23:O23),5)</f>
        <v>628.36</v>
      </c>
    </row>
    <row r="24" spans="1:17" ht="15.75" thickBot="1">
      <c r="A24" s="30"/>
      <c r="B24" s="30"/>
      <c r="C24" s="30"/>
      <c r="D24" s="30"/>
      <c r="E24" s="30" t="s">
        <v>148</v>
      </c>
      <c r="F24" s="30"/>
      <c r="G24" s="30"/>
      <c r="H24" s="30"/>
      <c r="I24" s="31">
        <v>0</v>
      </c>
      <c r="J24" s="32"/>
      <c r="K24" s="31">
        <v>0</v>
      </c>
      <c r="L24" s="32"/>
      <c r="M24" s="31">
        <v>687.95</v>
      </c>
      <c r="N24" s="32"/>
      <c r="O24" s="31">
        <v>0</v>
      </c>
      <c r="P24" s="32"/>
      <c r="Q24" s="31">
        <f>ROUND(SUM(I24:O24),5)</f>
        <v>687.95</v>
      </c>
    </row>
    <row r="25" spans="1:17" ht="15.75" thickBot="1">
      <c r="A25" s="30"/>
      <c r="B25" s="30"/>
      <c r="C25" s="30"/>
      <c r="D25" s="30" t="s">
        <v>2</v>
      </c>
      <c r="E25" s="30"/>
      <c r="F25" s="30"/>
      <c r="G25" s="30"/>
      <c r="H25" s="30"/>
      <c r="I25" s="44">
        <f>ROUND(I6+I10+I14+SUM(I17:I24),5)</f>
        <v>5130</v>
      </c>
      <c r="J25" s="32"/>
      <c r="K25" s="44">
        <f>ROUND(K6+K10+K14+SUM(K17:K24),5)</f>
        <v>5900</v>
      </c>
      <c r="L25" s="32"/>
      <c r="M25" s="44">
        <f>ROUND(M6+M10+M14+SUM(M17:M24),5)</f>
        <v>46683.31</v>
      </c>
      <c r="N25" s="32"/>
      <c r="O25" s="44">
        <f>ROUND(O6+O10+O14+SUM(O17:O24),5)</f>
        <v>13200</v>
      </c>
      <c r="P25" s="32"/>
      <c r="Q25" s="44">
        <f>ROUND(SUM(I25:O25),5)</f>
        <v>70913.31</v>
      </c>
    </row>
    <row r="26" spans="1:17" ht="15">
      <c r="A26" s="30"/>
      <c r="B26" s="30"/>
      <c r="C26" s="30" t="s">
        <v>3</v>
      </c>
      <c r="D26" s="30"/>
      <c r="E26" s="30"/>
      <c r="F26" s="30"/>
      <c r="G26" s="30"/>
      <c r="H26" s="30"/>
      <c r="I26" s="31">
        <f>I25</f>
        <v>5130</v>
      </c>
      <c r="J26" s="32"/>
      <c r="K26" s="31">
        <f>K25</f>
        <v>5900</v>
      </c>
      <c r="L26" s="32"/>
      <c r="M26" s="31">
        <f>M25</f>
        <v>46683.31</v>
      </c>
      <c r="N26" s="32"/>
      <c r="O26" s="31">
        <f>O25</f>
        <v>13200</v>
      </c>
      <c r="P26" s="32"/>
      <c r="Q26" s="31">
        <f>ROUND(SUM(I26:O26),5)</f>
        <v>70913.31</v>
      </c>
    </row>
    <row r="27" spans="1:17" ht="15">
      <c r="A27" s="30"/>
      <c r="B27" s="30"/>
      <c r="C27" s="30"/>
      <c r="D27" s="30" t="s">
        <v>89</v>
      </c>
      <c r="E27" s="30"/>
      <c r="F27" s="30"/>
      <c r="G27" s="30"/>
      <c r="H27" s="30"/>
      <c r="I27" s="31"/>
      <c r="J27" s="32"/>
      <c r="K27" s="31"/>
      <c r="L27" s="32"/>
      <c r="M27" s="31"/>
      <c r="N27" s="32"/>
      <c r="O27" s="31"/>
      <c r="P27" s="32"/>
      <c r="Q27" s="31"/>
    </row>
    <row r="28" spans="1:17" ht="15">
      <c r="A28" s="30"/>
      <c r="B28" s="30"/>
      <c r="C28" s="30"/>
      <c r="D28" s="30"/>
      <c r="E28" s="30" t="s">
        <v>90</v>
      </c>
      <c r="F28" s="30"/>
      <c r="G28" s="30"/>
      <c r="H28" s="30"/>
      <c r="I28" s="31"/>
      <c r="J28" s="32"/>
      <c r="K28" s="31"/>
      <c r="L28" s="32"/>
      <c r="M28" s="31"/>
      <c r="N28" s="32"/>
      <c r="O28" s="31"/>
      <c r="P28" s="32"/>
      <c r="Q28" s="31"/>
    </row>
    <row r="29" spans="1:17" ht="15">
      <c r="A29" s="30"/>
      <c r="B29" s="30"/>
      <c r="C29" s="30"/>
      <c r="D29" s="30"/>
      <c r="E29" s="30"/>
      <c r="F29" s="30" t="s">
        <v>91</v>
      </c>
      <c r="G29" s="30"/>
      <c r="H29" s="30"/>
      <c r="I29" s="31">
        <v>249.47</v>
      </c>
      <c r="J29" s="32"/>
      <c r="K29" s="31">
        <v>0</v>
      </c>
      <c r="L29" s="32"/>
      <c r="M29" s="31">
        <v>0</v>
      </c>
      <c r="N29" s="32"/>
      <c r="O29" s="31">
        <v>0</v>
      </c>
      <c r="P29" s="32"/>
      <c r="Q29" s="31">
        <f>ROUND(SUM(I29:O29),5)</f>
        <v>249.47</v>
      </c>
    </row>
    <row r="30" spans="1:17" ht="15">
      <c r="A30" s="30"/>
      <c r="B30" s="30"/>
      <c r="C30" s="30"/>
      <c r="D30" s="30"/>
      <c r="E30" s="30"/>
      <c r="F30" s="30" t="s">
        <v>92</v>
      </c>
      <c r="G30" s="30"/>
      <c r="H30" s="30"/>
      <c r="I30" s="31">
        <v>4669.93</v>
      </c>
      <c r="J30" s="32"/>
      <c r="K30" s="31">
        <v>0</v>
      </c>
      <c r="L30" s="32"/>
      <c r="M30" s="31">
        <v>0</v>
      </c>
      <c r="N30" s="32"/>
      <c r="O30" s="31">
        <v>10818.61</v>
      </c>
      <c r="P30" s="32"/>
      <c r="Q30" s="31">
        <f>ROUND(SUM(I30:O30),5)</f>
        <v>15488.54</v>
      </c>
    </row>
    <row r="31" spans="1:17" ht="15">
      <c r="A31" s="30"/>
      <c r="B31" s="30"/>
      <c r="C31" s="30"/>
      <c r="D31" s="30"/>
      <c r="E31" s="30"/>
      <c r="F31" s="30" t="s">
        <v>93</v>
      </c>
      <c r="G31" s="30"/>
      <c r="H31" s="30"/>
      <c r="I31" s="31">
        <v>596.27</v>
      </c>
      <c r="J31" s="32"/>
      <c r="K31" s="31">
        <v>0</v>
      </c>
      <c r="L31" s="32"/>
      <c r="M31" s="31">
        <v>0</v>
      </c>
      <c r="N31" s="32"/>
      <c r="O31" s="31">
        <v>1741.31</v>
      </c>
      <c r="P31" s="32"/>
      <c r="Q31" s="31">
        <f>ROUND(SUM(I31:O31),5)</f>
        <v>2337.58</v>
      </c>
    </row>
    <row r="32" spans="1:17" ht="15.75" thickBot="1">
      <c r="A32" s="30"/>
      <c r="B32" s="30"/>
      <c r="C32" s="30"/>
      <c r="D32" s="30"/>
      <c r="E32" s="30"/>
      <c r="F32" s="30" t="s">
        <v>94</v>
      </c>
      <c r="G32" s="30"/>
      <c r="H32" s="30"/>
      <c r="I32" s="42">
        <v>39.75</v>
      </c>
      <c r="J32" s="32"/>
      <c r="K32" s="42">
        <v>0</v>
      </c>
      <c r="L32" s="32"/>
      <c r="M32" s="42">
        <v>0</v>
      </c>
      <c r="N32" s="32"/>
      <c r="O32" s="42">
        <v>452.73</v>
      </c>
      <c r="P32" s="32"/>
      <c r="Q32" s="42">
        <f>ROUND(SUM(I32:O32),5)</f>
        <v>492.48</v>
      </c>
    </row>
    <row r="33" spans="1:17" ht="15">
      <c r="A33" s="30"/>
      <c r="B33" s="30"/>
      <c r="C33" s="30"/>
      <c r="D33" s="30"/>
      <c r="E33" s="30" t="s">
        <v>95</v>
      </c>
      <c r="F33" s="30"/>
      <c r="G33" s="30"/>
      <c r="H33" s="30"/>
      <c r="I33" s="31">
        <f>ROUND(SUM(I28:I32),5)</f>
        <v>5555.42</v>
      </c>
      <c r="J33" s="32"/>
      <c r="K33" s="31">
        <f>ROUND(SUM(K28:K32),5)</f>
        <v>0</v>
      </c>
      <c r="L33" s="32"/>
      <c r="M33" s="31">
        <f>ROUND(SUM(M28:M32),5)</f>
        <v>0</v>
      </c>
      <c r="N33" s="32"/>
      <c r="O33" s="31">
        <f>ROUND(SUM(O28:O32),5)</f>
        <v>13012.65</v>
      </c>
      <c r="P33" s="32"/>
      <c r="Q33" s="31">
        <f>ROUND(SUM(I33:O33),5)</f>
        <v>18568.07</v>
      </c>
    </row>
    <row r="34" spans="1:17" ht="15">
      <c r="A34" s="30"/>
      <c r="B34" s="30"/>
      <c r="C34" s="30"/>
      <c r="D34" s="30"/>
      <c r="E34" s="30" t="s">
        <v>96</v>
      </c>
      <c r="F34" s="30"/>
      <c r="G34" s="30"/>
      <c r="H34" s="30"/>
      <c r="I34" s="31"/>
      <c r="J34" s="32"/>
      <c r="K34" s="31"/>
      <c r="L34" s="32"/>
      <c r="M34" s="31"/>
      <c r="N34" s="32"/>
      <c r="O34" s="31"/>
      <c r="P34" s="32"/>
      <c r="Q34" s="31"/>
    </row>
    <row r="35" spans="1:17" ht="15">
      <c r="A35" s="30"/>
      <c r="B35" s="30"/>
      <c r="C35" s="30"/>
      <c r="D35" s="30"/>
      <c r="E35" s="30"/>
      <c r="F35" s="30" t="s">
        <v>97</v>
      </c>
      <c r="G35" s="30"/>
      <c r="H35" s="30"/>
      <c r="I35" s="31">
        <v>141.2</v>
      </c>
      <c r="J35" s="32"/>
      <c r="K35" s="31">
        <v>92.62</v>
      </c>
      <c r="L35" s="32"/>
      <c r="M35" s="31">
        <v>986.87</v>
      </c>
      <c r="N35" s="32"/>
      <c r="O35" s="31">
        <v>0</v>
      </c>
      <c r="P35" s="32"/>
      <c r="Q35" s="31">
        <f>ROUND(SUM(I35:O35),5)</f>
        <v>1220.69</v>
      </c>
    </row>
    <row r="36" spans="1:17" ht="15">
      <c r="A36" s="30"/>
      <c r="B36" s="30"/>
      <c r="C36" s="30"/>
      <c r="D36" s="30"/>
      <c r="E36" s="30"/>
      <c r="F36" s="30" t="s">
        <v>98</v>
      </c>
      <c r="G36" s="30"/>
      <c r="H36" s="30"/>
      <c r="I36" s="31">
        <v>0</v>
      </c>
      <c r="J36" s="32"/>
      <c r="K36" s="31">
        <v>0</v>
      </c>
      <c r="L36" s="32"/>
      <c r="M36" s="31">
        <v>1577</v>
      </c>
      <c r="N36" s="32"/>
      <c r="O36" s="31">
        <v>0</v>
      </c>
      <c r="P36" s="32"/>
      <c r="Q36" s="31">
        <f>ROUND(SUM(I36:O36),5)</f>
        <v>1577</v>
      </c>
    </row>
    <row r="37" spans="1:17" ht="15">
      <c r="A37" s="30"/>
      <c r="B37" s="30"/>
      <c r="C37" s="30"/>
      <c r="D37" s="30"/>
      <c r="E37" s="30"/>
      <c r="F37" s="30" t="s">
        <v>121</v>
      </c>
      <c r="G37" s="30"/>
      <c r="H37" s="30"/>
      <c r="I37" s="31"/>
      <c r="J37" s="32"/>
      <c r="K37" s="31"/>
      <c r="L37" s="32"/>
      <c r="M37" s="31"/>
      <c r="N37" s="32"/>
      <c r="O37" s="31"/>
      <c r="P37" s="32"/>
      <c r="Q37" s="31"/>
    </row>
    <row r="38" spans="1:17" ht="15.75" thickBot="1">
      <c r="A38" s="30"/>
      <c r="B38" s="30"/>
      <c r="C38" s="30"/>
      <c r="D38" s="30"/>
      <c r="E38" s="30"/>
      <c r="F38" s="30"/>
      <c r="G38" s="30" t="s">
        <v>122</v>
      </c>
      <c r="H38" s="30"/>
      <c r="I38" s="42">
        <v>0</v>
      </c>
      <c r="J38" s="32"/>
      <c r="K38" s="42">
        <v>0</v>
      </c>
      <c r="L38" s="32"/>
      <c r="M38" s="42">
        <v>1227.95</v>
      </c>
      <c r="N38" s="32"/>
      <c r="O38" s="42">
        <v>0</v>
      </c>
      <c r="P38" s="32"/>
      <c r="Q38" s="42">
        <f>ROUND(SUM(I38:O38),5)</f>
        <v>1227.95</v>
      </c>
    </row>
    <row r="39" spans="1:17" ht="15">
      <c r="A39" s="30"/>
      <c r="B39" s="30"/>
      <c r="C39" s="30"/>
      <c r="D39" s="30"/>
      <c r="E39" s="30"/>
      <c r="F39" s="30" t="s">
        <v>124</v>
      </c>
      <c r="G39" s="30"/>
      <c r="H39" s="30"/>
      <c r="I39" s="31">
        <f>ROUND(SUM(I37:I38),5)</f>
        <v>0</v>
      </c>
      <c r="J39" s="32"/>
      <c r="K39" s="31">
        <f>ROUND(SUM(K37:K38),5)</f>
        <v>0</v>
      </c>
      <c r="L39" s="32"/>
      <c r="M39" s="31">
        <f>ROUND(SUM(M37:M38),5)</f>
        <v>1227.95</v>
      </c>
      <c r="N39" s="32"/>
      <c r="O39" s="31">
        <f>ROUND(SUM(O37:O38),5)</f>
        <v>0</v>
      </c>
      <c r="P39" s="32"/>
      <c r="Q39" s="31">
        <f>ROUND(SUM(I39:O39),5)</f>
        <v>1227.95</v>
      </c>
    </row>
    <row r="40" spans="1:17" ht="15">
      <c r="A40" s="30"/>
      <c r="B40" s="30"/>
      <c r="C40" s="30"/>
      <c r="D40" s="30"/>
      <c r="E40" s="30"/>
      <c r="F40" s="30" t="s">
        <v>99</v>
      </c>
      <c r="G40" s="30"/>
      <c r="H40" s="30"/>
      <c r="I40" s="31"/>
      <c r="J40" s="32"/>
      <c r="K40" s="31"/>
      <c r="L40" s="32"/>
      <c r="M40" s="31"/>
      <c r="N40" s="32"/>
      <c r="O40" s="31"/>
      <c r="P40" s="32"/>
      <c r="Q40" s="31"/>
    </row>
    <row r="41" spans="1:17" ht="15">
      <c r="A41" s="30"/>
      <c r="B41" s="30"/>
      <c r="C41" s="30"/>
      <c r="D41" s="30"/>
      <c r="E41" s="30"/>
      <c r="F41" s="30"/>
      <c r="G41" s="30" t="s">
        <v>100</v>
      </c>
      <c r="H41" s="30"/>
      <c r="I41" s="31"/>
      <c r="J41" s="32"/>
      <c r="K41" s="31"/>
      <c r="L41" s="32"/>
      <c r="M41" s="31"/>
      <c r="N41" s="32"/>
      <c r="O41" s="31"/>
      <c r="P41" s="32"/>
      <c r="Q41" s="31"/>
    </row>
    <row r="42" spans="1:17" ht="15.75" thickBot="1">
      <c r="A42" s="30"/>
      <c r="B42" s="30"/>
      <c r="C42" s="30"/>
      <c r="D42" s="30"/>
      <c r="E42" s="30"/>
      <c r="F42" s="30"/>
      <c r="G42" s="30"/>
      <c r="H42" s="30" t="s">
        <v>132</v>
      </c>
      <c r="I42" s="42">
        <v>0</v>
      </c>
      <c r="J42" s="32"/>
      <c r="K42" s="42">
        <v>0</v>
      </c>
      <c r="L42" s="32"/>
      <c r="M42" s="42">
        <v>1356.07</v>
      </c>
      <c r="N42" s="32"/>
      <c r="O42" s="42">
        <v>0</v>
      </c>
      <c r="P42" s="32"/>
      <c r="Q42" s="42">
        <f>ROUND(SUM(I42:O42),5)</f>
        <v>1356.07</v>
      </c>
    </row>
    <row r="43" spans="1:17" ht="15">
      <c r="A43" s="30"/>
      <c r="B43" s="30"/>
      <c r="C43" s="30"/>
      <c r="D43" s="30"/>
      <c r="E43" s="30"/>
      <c r="F43" s="30"/>
      <c r="G43" s="30" t="s">
        <v>134</v>
      </c>
      <c r="H43" s="30"/>
      <c r="I43" s="31">
        <f>ROUND(SUM(I41:I42),5)</f>
        <v>0</v>
      </c>
      <c r="J43" s="32"/>
      <c r="K43" s="31">
        <f>ROUND(SUM(K41:K42),5)</f>
        <v>0</v>
      </c>
      <c r="L43" s="32"/>
      <c r="M43" s="31">
        <f>ROUND(SUM(M41:M42),5)</f>
        <v>1356.07</v>
      </c>
      <c r="N43" s="32"/>
      <c r="O43" s="31">
        <f>ROUND(SUM(O41:O42),5)</f>
        <v>0</v>
      </c>
      <c r="P43" s="32"/>
      <c r="Q43" s="31">
        <f>ROUND(SUM(I43:O43),5)</f>
        <v>1356.07</v>
      </c>
    </row>
    <row r="44" spans="1:17" ht="15">
      <c r="A44" s="30"/>
      <c r="B44" s="30"/>
      <c r="C44" s="30"/>
      <c r="D44" s="30"/>
      <c r="E44" s="30"/>
      <c r="F44" s="30"/>
      <c r="G44" s="30" t="s">
        <v>125</v>
      </c>
      <c r="H44" s="30"/>
      <c r="I44" s="31">
        <v>0</v>
      </c>
      <c r="J44" s="32"/>
      <c r="K44" s="31">
        <v>0</v>
      </c>
      <c r="L44" s="32"/>
      <c r="M44" s="31">
        <v>1220.71</v>
      </c>
      <c r="N44" s="32"/>
      <c r="O44" s="31">
        <v>0</v>
      </c>
      <c r="P44" s="32"/>
      <c r="Q44" s="31">
        <f>ROUND(SUM(I44:O44),5)</f>
        <v>1220.71</v>
      </c>
    </row>
    <row r="45" spans="1:17" ht="15.75" thickBot="1">
      <c r="A45" s="30"/>
      <c r="B45" s="30"/>
      <c r="C45" s="30"/>
      <c r="D45" s="30"/>
      <c r="E45" s="30"/>
      <c r="F45" s="30"/>
      <c r="G45" s="30" t="s">
        <v>101</v>
      </c>
      <c r="H45" s="30"/>
      <c r="I45" s="31">
        <v>0</v>
      </c>
      <c r="J45" s="32"/>
      <c r="K45" s="31">
        <v>0</v>
      </c>
      <c r="L45" s="32"/>
      <c r="M45" s="31">
        <v>438</v>
      </c>
      <c r="N45" s="32"/>
      <c r="O45" s="31">
        <v>0</v>
      </c>
      <c r="P45" s="32"/>
      <c r="Q45" s="31">
        <f>ROUND(SUM(I45:O45),5)</f>
        <v>438</v>
      </c>
    </row>
    <row r="46" spans="1:17" ht="15.75" thickBot="1">
      <c r="A46" s="30"/>
      <c r="B46" s="30"/>
      <c r="C46" s="30"/>
      <c r="D46" s="30"/>
      <c r="E46" s="30"/>
      <c r="F46" s="30" t="s">
        <v>102</v>
      </c>
      <c r="G46" s="30"/>
      <c r="H46" s="30"/>
      <c r="I46" s="44">
        <f>ROUND(I40+SUM(I43:I45),5)</f>
        <v>0</v>
      </c>
      <c r="J46" s="32"/>
      <c r="K46" s="44">
        <f>ROUND(K40+SUM(K43:K45),5)</f>
        <v>0</v>
      </c>
      <c r="L46" s="32"/>
      <c r="M46" s="44">
        <f>ROUND(M40+SUM(M43:M45),5)</f>
        <v>3014.78</v>
      </c>
      <c r="N46" s="32"/>
      <c r="O46" s="44">
        <f>ROUND(O40+SUM(O43:O45),5)</f>
        <v>0</v>
      </c>
      <c r="P46" s="32"/>
      <c r="Q46" s="44">
        <f>ROUND(SUM(I46:O46),5)</f>
        <v>3014.78</v>
      </c>
    </row>
    <row r="47" spans="1:17" ht="15">
      <c r="A47" s="30"/>
      <c r="B47" s="30"/>
      <c r="C47" s="30"/>
      <c r="D47" s="30"/>
      <c r="E47" s="30" t="s">
        <v>103</v>
      </c>
      <c r="F47" s="30"/>
      <c r="G47" s="30"/>
      <c r="H47" s="30"/>
      <c r="I47" s="31">
        <f>ROUND(SUM(I34:I36)+I39+I46,5)</f>
        <v>141.2</v>
      </c>
      <c r="J47" s="32"/>
      <c r="K47" s="31">
        <f>ROUND(SUM(K34:K36)+K39+K46,5)</f>
        <v>92.62</v>
      </c>
      <c r="L47" s="32"/>
      <c r="M47" s="31">
        <f>ROUND(SUM(M34:M36)+M39+M46,5)</f>
        <v>6806.6</v>
      </c>
      <c r="N47" s="32"/>
      <c r="O47" s="31">
        <f>ROUND(SUM(O34:O36)+O39+O46,5)</f>
        <v>0</v>
      </c>
      <c r="P47" s="32"/>
      <c r="Q47" s="31">
        <f>ROUND(SUM(I47:O47),5)</f>
        <v>7040.42</v>
      </c>
    </row>
    <row r="48" spans="1:17" ht="15">
      <c r="A48" s="30"/>
      <c r="B48" s="30"/>
      <c r="C48" s="30"/>
      <c r="D48" s="30"/>
      <c r="E48" s="30" t="s">
        <v>104</v>
      </c>
      <c r="F48" s="30"/>
      <c r="G48" s="30"/>
      <c r="H48" s="30"/>
      <c r="I48" s="31"/>
      <c r="J48" s="32"/>
      <c r="K48" s="31"/>
      <c r="L48" s="32"/>
      <c r="M48" s="31"/>
      <c r="N48" s="32"/>
      <c r="O48" s="31"/>
      <c r="P48" s="32"/>
      <c r="Q48" s="31"/>
    </row>
    <row r="49" spans="1:17" ht="15">
      <c r="A49" s="30"/>
      <c r="B49" s="30"/>
      <c r="C49" s="30"/>
      <c r="D49" s="30"/>
      <c r="E49" s="30"/>
      <c r="F49" s="30" t="s">
        <v>105</v>
      </c>
      <c r="G49" s="30"/>
      <c r="H49" s="30"/>
      <c r="I49" s="31">
        <v>0</v>
      </c>
      <c r="J49" s="32"/>
      <c r="K49" s="31">
        <v>0</v>
      </c>
      <c r="L49" s="32"/>
      <c r="M49" s="31">
        <v>36900</v>
      </c>
      <c r="N49" s="32"/>
      <c r="O49" s="31">
        <v>0</v>
      </c>
      <c r="P49" s="32"/>
      <c r="Q49" s="31">
        <f>ROUND(SUM(I49:O49),5)</f>
        <v>36900</v>
      </c>
    </row>
    <row r="50" spans="1:17" ht="15">
      <c r="A50" s="30"/>
      <c r="B50" s="30"/>
      <c r="C50" s="30"/>
      <c r="D50" s="30"/>
      <c r="E50" s="30"/>
      <c r="F50" s="30" t="s">
        <v>106</v>
      </c>
      <c r="G50" s="30"/>
      <c r="H50" s="30"/>
      <c r="I50" s="31"/>
      <c r="J50" s="32"/>
      <c r="K50" s="31"/>
      <c r="L50" s="32"/>
      <c r="M50" s="31"/>
      <c r="N50" s="32"/>
      <c r="O50" s="31"/>
      <c r="P50" s="32"/>
      <c r="Q50" s="31"/>
    </row>
    <row r="51" spans="1:17" ht="15">
      <c r="A51" s="30"/>
      <c r="B51" s="30"/>
      <c r="C51" s="30"/>
      <c r="D51" s="30"/>
      <c r="E51" s="30"/>
      <c r="F51" s="30"/>
      <c r="G51" s="30" t="s">
        <v>107</v>
      </c>
      <c r="H51" s="30"/>
      <c r="I51" s="31">
        <v>0</v>
      </c>
      <c r="J51" s="32"/>
      <c r="K51" s="31">
        <v>0</v>
      </c>
      <c r="L51" s="32"/>
      <c r="M51" s="31">
        <v>0</v>
      </c>
      <c r="N51" s="32"/>
      <c r="O51" s="31">
        <v>1306.23</v>
      </c>
      <c r="P51" s="32"/>
      <c r="Q51" s="31">
        <f>ROUND(SUM(I51:O51),5)</f>
        <v>1306.23</v>
      </c>
    </row>
    <row r="52" spans="1:17" ht="15.75" thickBot="1">
      <c r="A52" s="30"/>
      <c r="B52" s="30"/>
      <c r="C52" s="30"/>
      <c r="D52" s="30"/>
      <c r="E52" s="30"/>
      <c r="F52" s="30"/>
      <c r="G52" s="30" t="s">
        <v>108</v>
      </c>
      <c r="H52" s="30"/>
      <c r="I52" s="31">
        <v>370.06</v>
      </c>
      <c r="J52" s="32"/>
      <c r="K52" s="31">
        <v>0</v>
      </c>
      <c r="L52" s="32"/>
      <c r="M52" s="31">
        <v>763.76</v>
      </c>
      <c r="N52" s="32"/>
      <c r="O52" s="31">
        <v>0</v>
      </c>
      <c r="P52" s="32"/>
      <c r="Q52" s="31">
        <f>ROUND(SUM(I52:O52),5)</f>
        <v>1133.82</v>
      </c>
    </row>
    <row r="53" spans="1:17" ht="15.75" thickBot="1">
      <c r="A53" s="30"/>
      <c r="B53" s="30"/>
      <c r="C53" s="30"/>
      <c r="D53" s="30"/>
      <c r="E53" s="30"/>
      <c r="F53" s="30" t="s">
        <v>109</v>
      </c>
      <c r="G53" s="30"/>
      <c r="H53" s="30"/>
      <c r="I53" s="44">
        <f>ROUND(SUM(I50:I52),5)</f>
        <v>370.06</v>
      </c>
      <c r="J53" s="32"/>
      <c r="K53" s="44">
        <f>ROUND(SUM(K50:K52),5)</f>
        <v>0</v>
      </c>
      <c r="L53" s="32"/>
      <c r="M53" s="44">
        <f>ROUND(SUM(M50:M52),5)</f>
        <v>763.76</v>
      </c>
      <c r="N53" s="32"/>
      <c r="O53" s="44">
        <f>ROUND(SUM(O50:O52),5)</f>
        <v>1306.23</v>
      </c>
      <c r="P53" s="32"/>
      <c r="Q53" s="44">
        <f>ROUND(SUM(I53:O53),5)</f>
        <v>2440.05</v>
      </c>
    </row>
    <row r="54" spans="1:20" s="10" customFormat="1" ht="15">
      <c r="A54" s="30"/>
      <c r="B54" s="30"/>
      <c r="C54" s="30"/>
      <c r="D54" s="30"/>
      <c r="E54" s="30" t="s">
        <v>110</v>
      </c>
      <c r="F54" s="30"/>
      <c r="G54" s="30"/>
      <c r="H54" s="30"/>
      <c r="I54" s="31">
        <f>ROUND(SUM(I48:I49)+I53,5)</f>
        <v>370.06</v>
      </c>
      <c r="J54" s="32"/>
      <c r="K54" s="31">
        <f>ROUND(SUM(K48:K49)+K53,5)</f>
        <v>0</v>
      </c>
      <c r="L54" s="32"/>
      <c r="M54" s="31">
        <f>ROUND(SUM(M48:M49)+M53,5)</f>
        <v>37663.76</v>
      </c>
      <c r="N54" s="32"/>
      <c r="O54" s="31">
        <f>ROUND(SUM(O48:O49)+O53,5)</f>
        <v>1306.23</v>
      </c>
      <c r="P54" s="32"/>
      <c r="Q54" s="31">
        <f>ROUND(SUM(I54:O54),5)</f>
        <v>39340.05</v>
      </c>
      <c r="R54" s="85"/>
      <c r="S54" s="85"/>
      <c r="T54" s="85"/>
    </row>
    <row r="55" spans="1:17" ht="15">
      <c r="A55" s="30"/>
      <c r="B55" s="30"/>
      <c r="C55" s="30"/>
      <c r="D55" s="30"/>
      <c r="E55" s="30" t="s">
        <v>120</v>
      </c>
      <c r="F55" s="30"/>
      <c r="G55" s="30"/>
      <c r="H55" s="30"/>
      <c r="I55" s="31">
        <v>0</v>
      </c>
      <c r="J55" s="32"/>
      <c r="K55" s="31">
        <v>0</v>
      </c>
      <c r="L55" s="32"/>
      <c r="M55" s="31">
        <v>148.6</v>
      </c>
      <c r="N55" s="32"/>
      <c r="O55" s="31">
        <v>0</v>
      </c>
      <c r="P55" s="32"/>
      <c r="Q55" s="31">
        <f>ROUND(SUM(I55:O55),5)</f>
        <v>148.6</v>
      </c>
    </row>
    <row r="56" spans="1:17" ht="15">
      <c r="A56" s="30"/>
      <c r="B56" s="30"/>
      <c r="C56" s="30"/>
      <c r="D56" s="30"/>
      <c r="E56" s="30" t="s">
        <v>154</v>
      </c>
      <c r="F56" s="30"/>
      <c r="G56" s="30"/>
      <c r="H56" s="30"/>
      <c r="I56" s="31">
        <v>0</v>
      </c>
      <c r="J56" s="32"/>
      <c r="K56" s="31">
        <v>2843.8</v>
      </c>
      <c r="L56" s="32"/>
      <c r="M56" s="31">
        <v>0</v>
      </c>
      <c r="N56" s="32"/>
      <c r="O56" s="31">
        <v>0</v>
      </c>
      <c r="P56" s="32"/>
      <c r="Q56" s="31">
        <f>ROUND(SUM(I56:O56),5)</f>
        <v>2843.8</v>
      </c>
    </row>
    <row r="57" spans="1:17" ht="15.75" thickBot="1">
      <c r="A57" s="30"/>
      <c r="B57" s="30"/>
      <c r="C57" s="30"/>
      <c r="D57" s="30"/>
      <c r="E57" s="30" t="s">
        <v>149</v>
      </c>
      <c r="F57" s="30"/>
      <c r="G57" s="30"/>
      <c r="H57" s="30"/>
      <c r="I57" s="31">
        <v>361.95</v>
      </c>
      <c r="J57" s="32"/>
      <c r="K57" s="31">
        <v>687.2</v>
      </c>
      <c r="L57" s="32"/>
      <c r="M57" s="31">
        <v>992.64</v>
      </c>
      <c r="N57" s="32"/>
      <c r="O57" s="31">
        <v>0</v>
      </c>
      <c r="P57" s="32"/>
      <c r="Q57" s="31">
        <f>ROUND(SUM(I57:O57),5)</f>
        <v>2041.79</v>
      </c>
    </row>
    <row r="58" spans="1:17" ht="15.75" thickBot="1">
      <c r="A58" s="30"/>
      <c r="B58" s="30"/>
      <c r="C58" s="30"/>
      <c r="D58" s="30" t="s">
        <v>111</v>
      </c>
      <c r="E58" s="30"/>
      <c r="F58" s="30"/>
      <c r="G58" s="30"/>
      <c r="H58" s="30"/>
      <c r="I58" s="26">
        <f>ROUND(I27+I33+I47+SUM(I54:I57),5)</f>
        <v>6428.63</v>
      </c>
      <c r="J58" s="32"/>
      <c r="K58" s="26">
        <f>ROUND(K27+K33+K47+SUM(K54:K57),5)</f>
        <v>3623.62</v>
      </c>
      <c r="L58" s="32"/>
      <c r="M58" s="26">
        <f>ROUND(M27+M33+M47+SUM(M54:M57),5)</f>
        <v>45611.6</v>
      </c>
      <c r="N58" s="32"/>
      <c r="O58" s="26">
        <f>ROUND(O27+O33+O47+SUM(O54:O57),5)</f>
        <v>14318.88</v>
      </c>
      <c r="P58" s="32"/>
      <c r="Q58" s="26">
        <f>ROUND(SUM(I58:O58),5)</f>
        <v>69982.73</v>
      </c>
    </row>
    <row r="59" spans="1:17" ht="15.75" thickBot="1">
      <c r="A59" s="30"/>
      <c r="B59" s="30" t="s">
        <v>112</v>
      </c>
      <c r="C59" s="30"/>
      <c r="D59" s="30"/>
      <c r="E59" s="30"/>
      <c r="F59" s="30"/>
      <c r="G59" s="30"/>
      <c r="H59" s="30"/>
      <c r="I59" s="26">
        <f>ROUND(I5+I26-I58,5)</f>
        <v>-1298.63</v>
      </c>
      <c r="J59" s="32"/>
      <c r="K59" s="26">
        <f>ROUND(K5+K26-K58,5)</f>
        <v>2276.38</v>
      </c>
      <c r="L59" s="32"/>
      <c r="M59" s="26">
        <f>ROUND(M5+M26-M58,5)</f>
        <v>1071.71</v>
      </c>
      <c r="N59" s="32"/>
      <c r="O59" s="26">
        <f>ROUND(O5+O26-O58,5)</f>
        <v>-1118.88</v>
      </c>
      <c r="P59" s="32"/>
      <c r="Q59" s="26">
        <f>ROUND(SUM(I59:O59),5)</f>
        <v>930.58</v>
      </c>
    </row>
    <row r="60" spans="1:20" ht="15.75" thickBot="1">
      <c r="A60" s="30" t="s">
        <v>4</v>
      </c>
      <c r="B60" s="30"/>
      <c r="C60" s="30"/>
      <c r="D60" s="30"/>
      <c r="E60" s="30"/>
      <c r="F60" s="30"/>
      <c r="G60" s="30"/>
      <c r="H60" s="30"/>
      <c r="I60" s="27">
        <f>I59</f>
        <v>-1298.63</v>
      </c>
      <c r="J60" s="30"/>
      <c r="K60" s="27">
        <f>K59</f>
        <v>2276.38</v>
      </c>
      <c r="L60" s="30"/>
      <c r="M60" s="27">
        <f>M59</f>
        <v>1071.71</v>
      </c>
      <c r="N60" s="30"/>
      <c r="O60" s="27">
        <f>O59</f>
        <v>-1118.88</v>
      </c>
      <c r="P60" s="30"/>
      <c r="Q60" s="27">
        <f>ROUND(SUM(I60:O60),5)</f>
        <v>930.58</v>
      </c>
      <c r="R60" s="11"/>
      <c r="S60" s="11"/>
      <c r="T60" s="11"/>
    </row>
    <row r="61" ht="15.75" thickTop="1"/>
  </sheetData>
  <sheetProtection/>
  <printOptions/>
  <pageMargins left="0.7" right="0.7" top="0.75" bottom="0.75" header="0.3" footer="0.3"/>
  <pageSetup fitToHeight="1" fitToWidth="1" horizontalDpi="1200" verticalDpi="12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pane xSplit="8" ySplit="5" topLeftCell="I50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41" sqref="J41"/>
    </sheetView>
  </sheetViews>
  <sheetFormatPr defaultColWidth="9.140625" defaultRowHeight="15"/>
  <cols>
    <col min="1" max="7" width="3.00390625" style="11" customWidth="1"/>
    <col min="8" max="8" width="27.7109375" style="11" customWidth="1"/>
    <col min="9" max="9" width="12.28125" style="49" bestFit="1" customWidth="1"/>
    <col min="10" max="10" width="2.28125" style="49" customWidth="1"/>
    <col min="11" max="11" width="7.8515625" style="49" bestFit="1" customWidth="1"/>
    <col min="12" max="12" width="2.28125" style="49" customWidth="1"/>
    <col min="13" max="13" width="12.8515625" style="48" bestFit="1" customWidth="1"/>
    <col min="14" max="14" width="6.00390625" style="49" customWidth="1"/>
    <col min="15" max="15" width="13.421875" style="49" bestFit="1" customWidth="1"/>
    <col min="16" max="16" width="2.28125" style="49" customWidth="1"/>
    <col min="17" max="17" width="9.140625" style="49" customWidth="1"/>
    <col min="18" max="18" width="2.28125" style="49" customWidth="1"/>
    <col min="19" max="19" width="12.8515625" style="48" bestFit="1" customWidth="1"/>
    <col min="20" max="20" width="6.00390625" style="49" customWidth="1"/>
    <col min="21" max="21" width="12.28125" style="49" bestFit="1" customWidth="1"/>
    <col min="22" max="22" width="2.28125" style="49" customWidth="1"/>
    <col min="23" max="23" width="9.140625" style="49" customWidth="1"/>
    <col min="24" max="24" width="2.28125" style="49" customWidth="1"/>
    <col min="25" max="25" width="12.8515625" style="48" bestFit="1" customWidth="1"/>
    <col min="26" max="26" width="6.00390625" style="49" customWidth="1"/>
    <col min="27" max="27" width="9.140625" style="49" customWidth="1"/>
    <col min="28" max="28" width="2.57421875" style="49" customWidth="1"/>
    <col min="29" max="29" width="9.140625" style="49" customWidth="1"/>
    <col min="30" max="30" width="2.57421875" style="49" customWidth="1"/>
    <col min="31" max="31" width="12.8515625" style="48" bestFit="1" customWidth="1"/>
    <col min="32" max="16384" width="9.140625" style="34" customWidth="1"/>
  </cols>
  <sheetData>
    <row r="1" spans="1:12" ht="15.75">
      <c r="A1" s="13" t="s">
        <v>29</v>
      </c>
      <c r="B1" s="30"/>
      <c r="C1" s="30"/>
      <c r="D1" s="30"/>
      <c r="E1" s="30"/>
      <c r="F1" s="30"/>
      <c r="G1" s="30"/>
      <c r="H1" s="30"/>
      <c r="I1" s="47"/>
      <c r="J1" s="47"/>
      <c r="K1" s="47"/>
      <c r="L1" s="47"/>
    </row>
    <row r="2" spans="1:12" ht="18">
      <c r="A2" s="15" t="s">
        <v>151</v>
      </c>
      <c r="B2" s="30"/>
      <c r="C2" s="30"/>
      <c r="D2" s="30"/>
      <c r="E2" s="30"/>
      <c r="F2" s="30"/>
      <c r="G2" s="30"/>
      <c r="H2" s="30"/>
      <c r="I2" s="47"/>
      <c r="J2" s="47"/>
      <c r="K2" s="47"/>
      <c r="L2" s="47"/>
    </row>
    <row r="3" spans="1:12" ht="15">
      <c r="A3" s="17" t="s">
        <v>181</v>
      </c>
      <c r="B3" s="30"/>
      <c r="C3" s="30"/>
      <c r="D3" s="30"/>
      <c r="E3" s="30"/>
      <c r="F3" s="30"/>
      <c r="G3" s="30"/>
      <c r="H3" s="30"/>
      <c r="I3" s="47"/>
      <c r="J3" s="47"/>
      <c r="K3" s="47"/>
      <c r="L3" s="47"/>
    </row>
    <row r="4" spans="1:13" ht="15">
      <c r="A4" s="30"/>
      <c r="B4" s="30"/>
      <c r="C4" s="30"/>
      <c r="D4" s="30"/>
      <c r="E4" s="30"/>
      <c r="F4" s="30"/>
      <c r="G4" s="30"/>
      <c r="H4" s="30"/>
      <c r="I4" s="50"/>
      <c r="J4" s="50"/>
      <c r="K4" s="50"/>
      <c r="L4" s="50"/>
      <c r="M4" s="51"/>
    </row>
    <row r="5" spans="1:31" s="37" customFormat="1" ht="45" customHeight="1">
      <c r="A5" s="36"/>
      <c r="B5" s="36"/>
      <c r="C5" s="36"/>
      <c r="D5" s="36"/>
      <c r="E5" s="36"/>
      <c r="F5" s="36"/>
      <c r="G5" s="36"/>
      <c r="H5" s="36"/>
      <c r="I5" s="52" t="s">
        <v>10</v>
      </c>
      <c r="J5" s="53"/>
      <c r="K5" s="54" t="s">
        <v>13</v>
      </c>
      <c r="L5" s="53"/>
      <c r="M5" s="55" t="s">
        <v>152</v>
      </c>
      <c r="N5" s="56"/>
      <c r="O5" s="52" t="s">
        <v>11</v>
      </c>
      <c r="P5" s="53"/>
      <c r="Q5" s="54" t="s">
        <v>13</v>
      </c>
      <c r="R5" s="53"/>
      <c r="S5" s="55" t="s">
        <v>152</v>
      </c>
      <c r="T5" s="56"/>
      <c r="U5" s="57" t="s">
        <v>139</v>
      </c>
      <c r="V5" s="58"/>
      <c r="W5" s="59" t="s">
        <v>13</v>
      </c>
      <c r="X5" s="58"/>
      <c r="Y5" s="60" t="s">
        <v>152</v>
      </c>
      <c r="Z5" s="56"/>
      <c r="AA5" s="57" t="s">
        <v>153</v>
      </c>
      <c r="AB5" s="58"/>
      <c r="AC5" s="59" t="s">
        <v>13</v>
      </c>
      <c r="AD5" s="58"/>
      <c r="AE5" s="60" t="s">
        <v>152</v>
      </c>
    </row>
    <row r="6" spans="1:31" ht="15">
      <c r="A6" s="30"/>
      <c r="B6" s="30" t="s">
        <v>73</v>
      </c>
      <c r="C6" s="30"/>
      <c r="D6" s="30"/>
      <c r="E6" s="30"/>
      <c r="F6" s="30"/>
      <c r="G6" s="30"/>
      <c r="H6" s="30"/>
      <c r="I6" s="61"/>
      <c r="J6" s="62"/>
      <c r="K6" s="61"/>
      <c r="L6" s="62"/>
      <c r="M6" s="63"/>
      <c r="O6" s="61"/>
      <c r="P6" s="62"/>
      <c r="Q6" s="61"/>
      <c r="R6" s="62"/>
      <c r="S6" s="63"/>
      <c r="U6" s="64"/>
      <c r="V6" s="65"/>
      <c r="W6" s="64"/>
      <c r="X6" s="65"/>
      <c r="Y6" s="66"/>
      <c r="AA6" s="64"/>
      <c r="AB6" s="65"/>
      <c r="AC6" s="64"/>
      <c r="AD6" s="65"/>
      <c r="AE6" s="66"/>
    </row>
    <row r="7" spans="1:31" ht="15">
      <c r="A7" s="30"/>
      <c r="B7" s="30"/>
      <c r="C7" s="30"/>
      <c r="D7" s="30" t="s">
        <v>1</v>
      </c>
      <c r="E7" s="30"/>
      <c r="F7" s="30"/>
      <c r="G7" s="30"/>
      <c r="H7" s="30"/>
      <c r="I7" s="61"/>
      <c r="J7" s="62"/>
      <c r="K7" s="61"/>
      <c r="L7" s="62"/>
      <c r="M7" s="63"/>
      <c r="O7" s="61"/>
      <c r="P7" s="62"/>
      <c r="Q7" s="61"/>
      <c r="R7" s="62"/>
      <c r="S7" s="63"/>
      <c r="U7" s="64"/>
      <c r="V7" s="65"/>
      <c r="W7" s="64"/>
      <c r="X7" s="65"/>
      <c r="Y7" s="66"/>
      <c r="AA7" s="64"/>
      <c r="AB7" s="65"/>
      <c r="AC7" s="64"/>
      <c r="AD7" s="65"/>
      <c r="AE7" s="66"/>
    </row>
    <row r="8" spans="1:31" ht="15">
      <c r="A8" s="30"/>
      <c r="B8" s="30"/>
      <c r="C8" s="30"/>
      <c r="D8" s="30"/>
      <c r="E8" s="30" t="s">
        <v>74</v>
      </c>
      <c r="F8" s="30"/>
      <c r="G8" s="30"/>
      <c r="H8" s="30"/>
      <c r="I8" s="61"/>
      <c r="J8" s="62"/>
      <c r="K8" s="61"/>
      <c r="L8" s="62"/>
      <c r="M8" s="63"/>
      <c r="O8" s="61"/>
      <c r="P8" s="62"/>
      <c r="Q8" s="61"/>
      <c r="R8" s="62"/>
      <c r="S8" s="63"/>
      <c r="U8" s="64"/>
      <c r="V8" s="65"/>
      <c r="W8" s="64"/>
      <c r="X8" s="65"/>
      <c r="Y8" s="66"/>
      <c r="AA8" s="64"/>
      <c r="AB8" s="65"/>
      <c r="AC8" s="64"/>
      <c r="AD8" s="65"/>
      <c r="AE8" s="66"/>
    </row>
    <row r="9" spans="1:31" ht="15">
      <c r="A9" s="30"/>
      <c r="B9" s="30"/>
      <c r="C9" s="30"/>
      <c r="D9" s="30"/>
      <c r="E9" s="30"/>
      <c r="F9" s="30" t="s">
        <v>75</v>
      </c>
      <c r="G9" s="30"/>
      <c r="H9" s="30"/>
      <c r="I9" s="61">
        <v>37000</v>
      </c>
      <c r="J9" s="62"/>
      <c r="K9" s="61">
        <v>36000</v>
      </c>
      <c r="L9" s="62"/>
      <c r="M9" s="63">
        <f>ROUND((I9-K9),5)</f>
        <v>1000</v>
      </c>
      <c r="O9" s="61">
        <v>0</v>
      </c>
      <c r="P9" s="62"/>
      <c r="Q9" s="61">
        <v>0</v>
      </c>
      <c r="R9" s="62"/>
      <c r="S9" s="63">
        <f>ROUND((O9-Q9),5)</f>
        <v>0</v>
      </c>
      <c r="U9" s="64">
        <v>0</v>
      </c>
      <c r="V9" s="65"/>
      <c r="W9" s="64">
        <v>0</v>
      </c>
      <c r="X9" s="65"/>
      <c r="Y9" s="66">
        <v>0</v>
      </c>
      <c r="AA9" s="64">
        <v>0</v>
      </c>
      <c r="AB9" s="65"/>
      <c r="AC9" s="64">
        <v>0</v>
      </c>
      <c r="AD9" s="65"/>
      <c r="AE9" s="66">
        <f>ROUND((AA9-AC9),5)</f>
        <v>0</v>
      </c>
    </row>
    <row r="10" spans="1:31" ht="15">
      <c r="A10" s="30"/>
      <c r="B10" s="30"/>
      <c r="C10" s="30"/>
      <c r="D10" s="30"/>
      <c r="E10" s="30"/>
      <c r="F10" s="30" t="s">
        <v>76</v>
      </c>
      <c r="G10" s="30"/>
      <c r="H10" s="30"/>
      <c r="I10" s="61">
        <v>0</v>
      </c>
      <c r="J10" s="62"/>
      <c r="K10" s="61">
        <v>1000</v>
      </c>
      <c r="L10" s="62"/>
      <c r="M10" s="63">
        <f>ROUND((I10-K10),5)</f>
        <v>-1000</v>
      </c>
      <c r="O10" s="61">
        <v>0</v>
      </c>
      <c r="P10" s="62"/>
      <c r="Q10" s="61">
        <v>0</v>
      </c>
      <c r="R10" s="62"/>
      <c r="S10" s="63">
        <v>0</v>
      </c>
      <c r="U10" s="64">
        <v>0</v>
      </c>
      <c r="V10" s="65"/>
      <c r="W10" s="64">
        <v>0</v>
      </c>
      <c r="X10" s="65"/>
      <c r="Y10" s="66">
        <f>ROUND((U10-W10),5)</f>
        <v>0</v>
      </c>
      <c r="AA10" s="64">
        <v>0</v>
      </c>
      <c r="AB10" s="65"/>
      <c r="AC10" s="64">
        <v>0</v>
      </c>
      <c r="AD10" s="65"/>
      <c r="AE10" s="66">
        <f>ROUND((AA10-AC10),5)</f>
        <v>0</v>
      </c>
    </row>
    <row r="11" spans="1:31" ht="15">
      <c r="A11" s="30"/>
      <c r="B11" s="30"/>
      <c r="C11" s="30"/>
      <c r="D11" s="30"/>
      <c r="E11" s="30"/>
      <c r="F11" s="30" t="s">
        <v>114</v>
      </c>
      <c r="G11" s="30"/>
      <c r="H11" s="30"/>
      <c r="I11" s="61">
        <v>1000</v>
      </c>
      <c r="J11" s="62"/>
      <c r="K11" s="61">
        <v>3000</v>
      </c>
      <c r="L11" s="62"/>
      <c r="M11" s="63">
        <f>ROUND((I11-K11),5)</f>
        <v>-2000</v>
      </c>
      <c r="O11" s="61">
        <v>0</v>
      </c>
      <c r="P11" s="62"/>
      <c r="Q11" s="61">
        <v>0</v>
      </c>
      <c r="R11" s="62"/>
      <c r="S11" s="63">
        <v>0</v>
      </c>
      <c r="U11" s="64">
        <v>0</v>
      </c>
      <c r="V11" s="65"/>
      <c r="W11" s="64">
        <v>0</v>
      </c>
      <c r="X11" s="65"/>
      <c r="Y11" s="66">
        <f>ROUND((U11-W11),5)</f>
        <v>0</v>
      </c>
      <c r="AA11" s="64">
        <v>0</v>
      </c>
      <c r="AB11" s="65"/>
      <c r="AC11" s="64">
        <v>0</v>
      </c>
      <c r="AD11" s="65"/>
      <c r="AE11" s="66">
        <f>ROUND((AA11-AC11),5)</f>
        <v>0</v>
      </c>
    </row>
    <row r="12" spans="1:31" ht="15">
      <c r="A12" s="30"/>
      <c r="B12" s="30"/>
      <c r="C12" s="30"/>
      <c r="D12" s="30"/>
      <c r="E12" s="30"/>
      <c r="F12" s="30" t="s">
        <v>115</v>
      </c>
      <c r="G12" s="30"/>
      <c r="H12" s="30"/>
      <c r="I12" s="61">
        <v>0</v>
      </c>
      <c r="J12" s="62"/>
      <c r="K12" s="61">
        <v>0</v>
      </c>
      <c r="L12" s="62"/>
      <c r="M12" s="63">
        <f>ROUND((I12-K12),5)</f>
        <v>0</v>
      </c>
      <c r="O12" s="61">
        <v>0</v>
      </c>
      <c r="P12" s="62"/>
      <c r="Q12" s="61">
        <v>0</v>
      </c>
      <c r="R12" s="62"/>
      <c r="S12" s="63">
        <f>ROUND((O12-Q12),5)</f>
        <v>0</v>
      </c>
      <c r="U12" s="64">
        <v>0</v>
      </c>
      <c r="V12" s="65"/>
      <c r="W12" s="64">
        <v>0</v>
      </c>
      <c r="X12" s="65"/>
      <c r="Y12" s="66">
        <f>ROUND((U12-W12),5)</f>
        <v>0</v>
      </c>
      <c r="AA12" s="64">
        <v>0</v>
      </c>
      <c r="AB12" s="65"/>
      <c r="AC12" s="64">
        <v>0</v>
      </c>
      <c r="AD12" s="65"/>
      <c r="AE12" s="66">
        <f>ROUND((AA12-AC12),5)</f>
        <v>0</v>
      </c>
    </row>
    <row r="13" spans="1:31" ht="15">
      <c r="A13" s="30"/>
      <c r="B13" s="30"/>
      <c r="C13" s="30"/>
      <c r="D13" s="30"/>
      <c r="E13" s="30" t="s">
        <v>77</v>
      </c>
      <c r="F13" s="30"/>
      <c r="G13" s="30"/>
      <c r="H13" s="30"/>
      <c r="I13" s="61">
        <f>ROUND(SUM(I8:I12),5)</f>
        <v>38000</v>
      </c>
      <c r="J13" s="62"/>
      <c r="K13" s="61">
        <f>ROUND(SUM(K8:K12),5)</f>
        <v>40000</v>
      </c>
      <c r="L13" s="62"/>
      <c r="M13" s="63">
        <f>ROUND((I13-K13),5)</f>
        <v>-2000</v>
      </c>
      <c r="O13" s="61">
        <f>ROUND(SUM(O8:O12),5)</f>
        <v>0</v>
      </c>
      <c r="P13" s="62"/>
      <c r="Q13" s="61">
        <f>ROUND(SUM(Q8:Q12),5)</f>
        <v>0</v>
      </c>
      <c r="R13" s="62"/>
      <c r="S13" s="63">
        <f>ROUND((O13-Q13),5)</f>
        <v>0</v>
      </c>
      <c r="U13" s="64">
        <f>ROUND(SUM(U8:U12),5)</f>
        <v>0</v>
      </c>
      <c r="V13" s="65"/>
      <c r="W13" s="64">
        <f>ROUND(SUM(W8:W12),5)</f>
        <v>0</v>
      </c>
      <c r="X13" s="65"/>
      <c r="Y13" s="66">
        <f>ROUND((U13-W13),5)</f>
        <v>0</v>
      </c>
      <c r="AA13" s="64">
        <f>ROUND(SUM(AA8:AA12),5)</f>
        <v>0</v>
      </c>
      <c r="AB13" s="65"/>
      <c r="AC13" s="64">
        <f>ROUND(SUM(AC8:AC12),5)</f>
        <v>0</v>
      </c>
      <c r="AD13" s="65"/>
      <c r="AE13" s="66">
        <f>ROUND((AA13-AC13),5)</f>
        <v>0</v>
      </c>
    </row>
    <row r="14" spans="1:31" ht="15">
      <c r="A14" s="30"/>
      <c r="B14" s="30"/>
      <c r="C14" s="30"/>
      <c r="D14" s="30"/>
      <c r="E14" s="30" t="s">
        <v>78</v>
      </c>
      <c r="F14" s="30"/>
      <c r="G14" s="30"/>
      <c r="H14" s="30"/>
      <c r="I14" s="61"/>
      <c r="J14" s="62"/>
      <c r="K14" s="61"/>
      <c r="L14" s="62"/>
      <c r="M14" s="63"/>
      <c r="O14" s="61"/>
      <c r="P14" s="62"/>
      <c r="Q14" s="61"/>
      <c r="R14" s="62"/>
      <c r="S14" s="63"/>
      <c r="U14" s="64"/>
      <c r="V14" s="65"/>
      <c r="W14" s="64"/>
      <c r="X14" s="65"/>
      <c r="Y14" s="66"/>
      <c r="AA14" s="64"/>
      <c r="AB14" s="65"/>
      <c r="AC14" s="64"/>
      <c r="AD14" s="65"/>
      <c r="AE14" s="66"/>
    </row>
    <row r="15" spans="1:31" ht="15">
      <c r="A15" s="30"/>
      <c r="B15" s="30"/>
      <c r="C15" s="30"/>
      <c r="D15" s="30"/>
      <c r="E15" s="30"/>
      <c r="F15" s="30" t="s">
        <v>79</v>
      </c>
      <c r="G15" s="30"/>
      <c r="H15" s="30"/>
      <c r="I15" s="61">
        <v>4800</v>
      </c>
      <c r="J15" s="62"/>
      <c r="K15" s="61">
        <v>4800</v>
      </c>
      <c r="L15" s="62"/>
      <c r="M15" s="63">
        <f>ROUND((I15-K15),5)</f>
        <v>0</v>
      </c>
      <c r="O15" s="61">
        <v>0</v>
      </c>
      <c r="P15" s="62"/>
      <c r="Q15" s="61">
        <v>0</v>
      </c>
      <c r="R15" s="62"/>
      <c r="S15" s="63">
        <f>ROUND((O15-Q15),5)</f>
        <v>0</v>
      </c>
      <c r="U15" s="64">
        <v>0</v>
      </c>
      <c r="V15" s="65"/>
      <c r="W15" s="64">
        <v>0</v>
      </c>
      <c r="X15" s="65"/>
      <c r="Y15" s="66">
        <v>0</v>
      </c>
      <c r="AA15" s="64">
        <v>0</v>
      </c>
      <c r="AB15" s="65"/>
      <c r="AC15" s="64">
        <v>0</v>
      </c>
      <c r="AD15" s="65"/>
      <c r="AE15" s="66">
        <f>ROUND((AA15-AC15),5)</f>
        <v>0</v>
      </c>
    </row>
    <row r="16" spans="1:31" ht="15">
      <c r="A16" s="30"/>
      <c r="B16" s="30"/>
      <c r="C16" s="30"/>
      <c r="D16" s="30"/>
      <c r="E16" s="30"/>
      <c r="F16" s="30" t="s">
        <v>80</v>
      </c>
      <c r="G16" s="30"/>
      <c r="H16" s="30"/>
      <c r="I16" s="61">
        <v>1200</v>
      </c>
      <c r="J16" s="62"/>
      <c r="K16" s="61">
        <v>2400</v>
      </c>
      <c r="L16" s="62"/>
      <c r="M16" s="63">
        <f>ROUND((I16-K16),5)</f>
        <v>-1200</v>
      </c>
      <c r="O16" s="61">
        <v>0</v>
      </c>
      <c r="P16" s="62"/>
      <c r="Q16" s="61">
        <v>0</v>
      </c>
      <c r="R16" s="62"/>
      <c r="S16" s="63">
        <f>ROUND((O16-Q16),5)</f>
        <v>0</v>
      </c>
      <c r="U16" s="64">
        <v>0</v>
      </c>
      <c r="V16" s="65"/>
      <c r="W16" s="64">
        <v>0</v>
      </c>
      <c r="X16" s="65"/>
      <c r="Y16" s="66">
        <v>0</v>
      </c>
      <c r="AA16" s="64">
        <v>0</v>
      </c>
      <c r="AB16" s="65"/>
      <c r="AC16" s="64">
        <v>0</v>
      </c>
      <c r="AD16" s="65"/>
      <c r="AE16" s="66">
        <f>ROUND((AA16-AC16),5)</f>
        <v>0</v>
      </c>
    </row>
    <row r="17" spans="1:31" ht="15">
      <c r="A17" s="30"/>
      <c r="B17" s="30"/>
      <c r="C17" s="30"/>
      <c r="D17" s="30"/>
      <c r="E17" s="30" t="s">
        <v>81</v>
      </c>
      <c r="F17" s="30"/>
      <c r="G17" s="30"/>
      <c r="H17" s="30"/>
      <c r="I17" s="61">
        <f>ROUND(SUM(I14:I16),5)</f>
        <v>6000</v>
      </c>
      <c r="J17" s="62"/>
      <c r="K17" s="61">
        <f>ROUND(SUM(K14:K16),5)</f>
        <v>7200</v>
      </c>
      <c r="L17" s="62"/>
      <c r="M17" s="63">
        <f>ROUND((I17-K17),5)</f>
        <v>-1200</v>
      </c>
      <c r="O17" s="61">
        <f>ROUND(SUM(O14:O16),5)</f>
        <v>0</v>
      </c>
      <c r="P17" s="62"/>
      <c r="Q17" s="61">
        <f>ROUND(SUM(Q14:Q16),5)</f>
        <v>0</v>
      </c>
      <c r="R17" s="62"/>
      <c r="S17" s="63">
        <f>ROUND((O17-Q17),5)</f>
        <v>0</v>
      </c>
      <c r="U17" s="64">
        <f>ROUND(SUM(U14:U16),5)</f>
        <v>0</v>
      </c>
      <c r="V17" s="65"/>
      <c r="W17" s="64">
        <f>ROUND(SUM(W14:W16),5)</f>
        <v>0</v>
      </c>
      <c r="X17" s="65"/>
      <c r="Y17" s="66">
        <f>ROUND((U17-W17),5)</f>
        <v>0</v>
      </c>
      <c r="AA17" s="64">
        <f>ROUND(SUM(AA14:AA16),5)</f>
        <v>0</v>
      </c>
      <c r="AB17" s="65"/>
      <c r="AC17" s="64">
        <f>ROUND(SUM(AC14:AC16),5)</f>
        <v>0</v>
      </c>
      <c r="AD17" s="65"/>
      <c r="AE17" s="66">
        <f>ROUND((AA17-AC17),5)</f>
        <v>0</v>
      </c>
    </row>
    <row r="18" spans="1:31" ht="15">
      <c r="A18" s="30"/>
      <c r="B18" s="30"/>
      <c r="C18" s="30"/>
      <c r="D18" s="30"/>
      <c r="E18" s="30" t="s">
        <v>82</v>
      </c>
      <c r="F18" s="30"/>
      <c r="G18" s="30"/>
      <c r="H18" s="30"/>
      <c r="I18" s="61"/>
      <c r="J18" s="62"/>
      <c r="K18" s="61"/>
      <c r="L18" s="62"/>
      <c r="M18" s="63"/>
      <c r="O18" s="61"/>
      <c r="P18" s="62"/>
      <c r="Q18" s="61"/>
      <c r="R18" s="62"/>
      <c r="S18" s="63"/>
      <c r="U18" s="64"/>
      <c r="V18" s="65"/>
      <c r="W18" s="64"/>
      <c r="X18" s="65"/>
      <c r="Y18" s="66"/>
      <c r="AA18" s="64"/>
      <c r="AB18" s="65"/>
      <c r="AC18" s="64"/>
      <c r="AD18" s="65"/>
      <c r="AE18" s="66"/>
    </row>
    <row r="19" spans="1:31" ht="15">
      <c r="A19" s="30"/>
      <c r="B19" s="30"/>
      <c r="C19" s="30"/>
      <c r="D19" s="30"/>
      <c r="E19" s="30"/>
      <c r="F19" s="30" t="s">
        <v>83</v>
      </c>
      <c r="G19" s="30"/>
      <c r="H19" s="30"/>
      <c r="I19" s="61">
        <v>0</v>
      </c>
      <c r="J19" s="62"/>
      <c r="K19" s="61">
        <v>0</v>
      </c>
      <c r="L19" s="62"/>
      <c r="M19" s="63">
        <f aca="true" t="shared" si="0" ref="M19:M26">ROUND((I19-K19),5)</f>
        <v>0</v>
      </c>
      <c r="O19" s="61">
        <v>13200</v>
      </c>
      <c r="P19" s="62"/>
      <c r="Q19" s="61">
        <v>15660</v>
      </c>
      <c r="R19" s="62"/>
      <c r="S19" s="63">
        <f aca="true" t="shared" si="1" ref="S19:S27">ROUND((O19-Q19),5)</f>
        <v>-2460</v>
      </c>
      <c r="U19" s="64">
        <v>0</v>
      </c>
      <c r="V19" s="65"/>
      <c r="W19" s="64">
        <v>0</v>
      </c>
      <c r="X19" s="65"/>
      <c r="Y19" s="66">
        <v>0</v>
      </c>
      <c r="AA19" s="64">
        <v>0</v>
      </c>
      <c r="AB19" s="65"/>
      <c r="AC19" s="64">
        <v>0</v>
      </c>
      <c r="AD19" s="65"/>
      <c r="AE19" s="66">
        <f aca="true" t="shared" si="2" ref="AE19:AE26">ROUND((AA19-AC19),5)</f>
        <v>0</v>
      </c>
    </row>
    <row r="20" spans="1:31" ht="15">
      <c r="A20" s="30"/>
      <c r="B20" s="30"/>
      <c r="C20" s="30"/>
      <c r="D20" s="30"/>
      <c r="E20" s="30" t="s">
        <v>84</v>
      </c>
      <c r="F20" s="30"/>
      <c r="G20" s="30"/>
      <c r="H20" s="30"/>
      <c r="I20" s="61">
        <f>ROUND(SUM(I18:I19),5)</f>
        <v>0</v>
      </c>
      <c r="J20" s="62"/>
      <c r="K20" s="61">
        <f>ROUND(SUM(K18:K19),5)</f>
        <v>0</v>
      </c>
      <c r="L20" s="62"/>
      <c r="M20" s="63">
        <f t="shared" si="0"/>
        <v>0</v>
      </c>
      <c r="O20" s="61">
        <f>ROUND(SUM(O18:O19),5)</f>
        <v>13200</v>
      </c>
      <c r="P20" s="62"/>
      <c r="Q20" s="61">
        <f>ROUND(SUM(Q18:Q19),5)</f>
        <v>15660</v>
      </c>
      <c r="R20" s="62"/>
      <c r="S20" s="63">
        <f t="shared" si="1"/>
        <v>-2460</v>
      </c>
      <c r="U20" s="64">
        <f>ROUND(SUM(U18:U19),5)</f>
        <v>0</v>
      </c>
      <c r="V20" s="65"/>
      <c r="W20" s="64">
        <f>ROUND(SUM(W18:W19),5)</f>
        <v>0</v>
      </c>
      <c r="X20" s="65"/>
      <c r="Y20" s="66">
        <f aca="true" t="shared" si="3" ref="Y20:Y27">ROUND((U20-W20),5)</f>
        <v>0</v>
      </c>
      <c r="AA20" s="64">
        <f>ROUND(SUM(AA18:AA19),5)</f>
        <v>0</v>
      </c>
      <c r="AB20" s="65"/>
      <c r="AC20" s="64">
        <f>ROUND(SUM(AC18:AC19),5)</f>
        <v>0</v>
      </c>
      <c r="AD20" s="65"/>
      <c r="AE20" s="66">
        <f t="shared" si="2"/>
        <v>0</v>
      </c>
    </row>
    <row r="21" spans="1:31" ht="15">
      <c r="A21" s="30"/>
      <c r="B21" s="30"/>
      <c r="C21" s="30"/>
      <c r="D21" s="30"/>
      <c r="E21" s="30" t="s">
        <v>85</v>
      </c>
      <c r="F21" s="30"/>
      <c r="G21" s="30"/>
      <c r="H21" s="30"/>
      <c r="I21" s="61">
        <v>9.93</v>
      </c>
      <c r="J21" s="62"/>
      <c r="K21" s="61">
        <v>6.8</v>
      </c>
      <c r="L21" s="62"/>
      <c r="M21" s="63">
        <f t="shared" si="0"/>
        <v>3.13</v>
      </c>
      <c r="O21" s="61">
        <v>0</v>
      </c>
      <c r="P21" s="62"/>
      <c r="Q21" s="61">
        <v>0</v>
      </c>
      <c r="R21" s="62"/>
      <c r="S21" s="63">
        <f t="shared" si="1"/>
        <v>0</v>
      </c>
      <c r="U21" s="64">
        <v>0</v>
      </c>
      <c r="V21" s="65"/>
      <c r="W21" s="64">
        <v>6.8</v>
      </c>
      <c r="X21" s="65"/>
      <c r="Y21" s="66">
        <f t="shared" si="3"/>
        <v>-6.8</v>
      </c>
      <c r="AA21" s="64">
        <v>0</v>
      </c>
      <c r="AB21" s="65"/>
      <c r="AC21" s="64">
        <v>0</v>
      </c>
      <c r="AD21" s="65"/>
      <c r="AE21" s="66">
        <f t="shared" si="2"/>
        <v>0</v>
      </c>
    </row>
    <row r="22" spans="1:31" ht="15">
      <c r="A22" s="30"/>
      <c r="B22" s="30"/>
      <c r="C22" s="30"/>
      <c r="D22" s="30"/>
      <c r="E22" s="30" t="s">
        <v>86</v>
      </c>
      <c r="F22" s="30"/>
      <c r="G22" s="30"/>
      <c r="H22" s="30"/>
      <c r="I22" s="61">
        <v>1</v>
      </c>
      <c r="J22" s="62"/>
      <c r="K22" s="61">
        <v>0</v>
      </c>
      <c r="L22" s="62"/>
      <c r="M22" s="63">
        <f t="shared" si="0"/>
        <v>1</v>
      </c>
      <c r="O22" s="61">
        <v>0</v>
      </c>
      <c r="P22" s="62"/>
      <c r="Q22" s="61">
        <v>0</v>
      </c>
      <c r="R22" s="62"/>
      <c r="S22" s="63">
        <f t="shared" si="1"/>
        <v>0</v>
      </c>
      <c r="U22" s="64">
        <v>0</v>
      </c>
      <c r="V22" s="65"/>
      <c r="W22" s="64">
        <v>0</v>
      </c>
      <c r="X22" s="65"/>
      <c r="Y22" s="66">
        <f t="shared" si="3"/>
        <v>0</v>
      </c>
      <c r="AA22" s="64">
        <v>0</v>
      </c>
      <c r="AB22" s="65"/>
      <c r="AC22" s="64">
        <v>0</v>
      </c>
      <c r="AD22" s="65"/>
      <c r="AE22" s="66">
        <f t="shared" si="2"/>
        <v>0</v>
      </c>
    </row>
    <row r="23" spans="1:31" ht="15">
      <c r="A23" s="30"/>
      <c r="B23" s="30"/>
      <c r="C23" s="30"/>
      <c r="D23" s="30"/>
      <c r="E23" s="30" t="s">
        <v>87</v>
      </c>
      <c r="F23" s="30"/>
      <c r="G23" s="30"/>
      <c r="H23" s="30"/>
      <c r="I23" s="61">
        <v>1356.07</v>
      </c>
      <c r="J23" s="62"/>
      <c r="K23" s="61">
        <v>0</v>
      </c>
      <c r="L23" s="62"/>
      <c r="M23" s="63">
        <f t="shared" si="0"/>
        <v>1356.07</v>
      </c>
      <c r="O23" s="61">
        <v>0</v>
      </c>
      <c r="P23" s="62"/>
      <c r="Q23" s="61">
        <v>0</v>
      </c>
      <c r="R23" s="62"/>
      <c r="S23" s="63">
        <f t="shared" si="1"/>
        <v>0</v>
      </c>
      <c r="U23" s="64">
        <v>0</v>
      </c>
      <c r="V23" s="65"/>
      <c r="W23" s="64">
        <v>0</v>
      </c>
      <c r="X23" s="65"/>
      <c r="Y23" s="66">
        <f t="shared" si="3"/>
        <v>0</v>
      </c>
      <c r="AA23" s="64">
        <v>0</v>
      </c>
      <c r="AB23" s="65"/>
      <c r="AC23" s="64">
        <v>0</v>
      </c>
      <c r="AD23" s="65"/>
      <c r="AE23" s="66">
        <f t="shared" si="2"/>
        <v>0</v>
      </c>
    </row>
    <row r="24" spans="1:31" ht="15">
      <c r="A24" s="30"/>
      <c r="B24" s="30"/>
      <c r="C24" s="30"/>
      <c r="D24" s="30"/>
      <c r="E24" s="30" t="s">
        <v>136</v>
      </c>
      <c r="F24" s="30"/>
      <c r="G24" s="30"/>
      <c r="H24" s="30"/>
      <c r="I24" s="61">
        <v>0</v>
      </c>
      <c r="J24" s="62"/>
      <c r="K24" s="61">
        <v>0</v>
      </c>
      <c r="L24" s="62"/>
      <c r="M24" s="63">
        <f t="shared" si="0"/>
        <v>0</v>
      </c>
      <c r="O24" s="61">
        <v>0</v>
      </c>
      <c r="P24" s="62"/>
      <c r="Q24" s="61">
        <v>0</v>
      </c>
      <c r="R24" s="62"/>
      <c r="S24" s="63">
        <f t="shared" si="1"/>
        <v>0</v>
      </c>
      <c r="U24" s="64">
        <v>0</v>
      </c>
      <c r="V24" s="65"/>
      <c r="W24" s="64">
        <v>0</v>
      </c>
      <c r="X24" s="65"/>
      <c r="Y24" s="66">
        <f t="shared" si="3"/>
        <v>0</v>
      </c>
      <c r="AA24" s="64">
        <v>0</v>
      </c>
      <c r="AB24" s="65"/>
      <c r="AC24" s="64">
        <v>0</v>
      </c>
      <c r="AD24" s="65"/>
      <c r="AE24" s="66">
        <f t="shared" si="2"/>
        <v>0</v>
      </c>
    </row>
    <row r="25" spans="1:31" ht="15">
      <c r="A25" s="30"/>
      <c r="B25" s="30"/>
      <c r="C25" s="30"/>
      <c r="D25" s="30"/>
      <c r="E25" s="30" t="s">
        <v>139</v>
      </c>
      <c r="F25" s="30"/>
      <c r="G25" s="30"/>
      <c r="H25" s="30"/>
      <c r="I25" s="61">
        <v>0</v>
      </c>
      <c r="J25" s="62"/>
      <c r="K25" s="61">
        <v>0</v>
      </c>
      <c r="L25" s="62"/>
      <c r="M25" s="63">
        <f t="shared" si="0"/>
        <v>0</v>
      </c>
      <c r="O25" s="61">
        <v>0</v>
      </c>
      <c r="P25" s="62"/>
      <c r="Q25" s="61">
        <v>0</v>
      </c>
      <c r="R25" s="62"/>
      <c r="S25" s="63">
        <f t="shared" si="1"/>
        <v>0</v>
      </c>
      <c r="U25" s="64">
        <v>5130</v>
      </c>
      <c r="V25" s="65"/>
      <c r="W25" s="64">
        <v>5400</v>
      </c>
      <c r="X25" s="65"/>
      <c r="Y25" s="66">
        <f t="shared" si="3"/>
        <v>-270</v>
      </c>
      <c r="AA25" s="64">
        <v>0</v>
      </c>
      <c r="AB25" s="65"/>
      <c r="AC25" s="64">
        <v>0</v>
      </c>
      <c r="AD25" s="65"/>
      <c r="AE25" s="66">
        <f t="shared" si="2"/>
        <v>0</v>
      </c>
    </row>
    <row r="26" spans="1:31" ht="15">
      <c r="A26" s="30"/>
      <c r="B26" s="30"/>
      <c r="C26" s="30"/>
      <c r="D26" s="30"/>
      <c r="E26" s="30" t="s">
        <v>141</v>
      </c>
      <c r="F26" s="30"/>
      <c r="G26" s="30"/>
      <c r="H26" s="30"/>
      <c r="I26" s="61">
        <v>0</v>
      </c>
      <c r="J26" s="62"/>
      <c r="K26" s="61">
        <v>0</v>
      </c>
      <c r="L26" s="62"/>
      <c r="M26" s="63">
        <f t="shared" si="0"/>
        <v>0</v>
      </c>
      <c r="O26" s="61">
        <v>0</v>
      </c>
      <c r="P26" s="62"/>
      <c r="Q26" s="61">
        <v>0</v>
      </c>
      <c r="R26" s="62"/>
      <c r="S26" s="63">
        <f t="shared" si="1"/>
        <v>0</v>
      </c>
      <c r="U26" s="64">
        <v>0</v>
      </c>
      <c r="V26" s="65"/>
      <c r="W26" s="64">
        <v>0</v>
      </c>
      <c r="X26" s="65"/>
      <c r="Y26" s="66">
        <f t="shared" si="3"/>
        <v>0</v>
      </c>
      <c r="AA26" s="64">
        <v>5900</v>
      </c>
      <c r="AB26" s="65"/>
      <c r="AC26" s="64">
        <v>0</v>
      </c>
      <c r="AD26" s="65"/>
      <c r="AE26" s="66">
        <f t="shared" si="2"/>
        <v>5900</v>
      </c>
    </row>
    <row r="27" spans="1:31" ht="15">
      <c r="A27" s="30"/>
      <c r="B27" s="30"/>
      <c r="C27" s="30"/>
      <c r="D27" s="30"/>
      <c r="E27" s="30" t="s">
        <v>150</v>
      </c>
      <c r="F27" s="30"/>
      <c r="G27" s="30"/>
      <c r="H27" s="30"/>
      <c r="I27" s="61">
        <v>628.36</v>
      </c>
      <c r="J27" s="62"/>
      <c r="K27" s="61"/>
      <c r="L27" s="62"/>
      <c r="M27" s="63"/>
      <c r="O27" s="61">
        <v>0</v>
      </c>
      <c r="P27" s="62"/>
      <c r="Q27" s="61">
        <v>0</v>
      </c>
      <c r="R27" s="62"/>
      <c r="S27" s="63">
        <f t="shared" si="1"/>
        <v>0</v>
      </c>
      <c r="U27" s="64">
        <v>0</v>
      </c>
      <c r="V27" s="65"/>
      <c r="W27" s="64">
        <v>0</v>
      </c>
      <c r="X27" s="65"/>
      <c r="Y27" s="66">
        <f t="shared" si="3"/>
        <v>0</v>
      </c>
      <c r="AA27" s="64">
        <v>0</v>
      </c>
      <c r="AB27" s="65"/>
      <c r="AC27" s="64">
        <v>0</v>
      </c>
      <c r="AD27" s="65"/>
      <c r="AE27" s="66">
        <v>0</v>
      </c>
    </row>
    <row r="28" spans="1:31" ht="15">
      <c r="A28" s="30"/>
      <c r="B28" s="30"/>
      <c r="C28" s="30"/>
      <c r="D28" s="30"/>
      <c r="E28" s="30" t="s">
        <v>148</v>
      </c>
      <c r="F28" s="30"/>
      <c r="G28" s="30"/>
      <c r="H28" s="30"/>
      <c r="I28" s="61">
        <v>687.95</v>
      </c>
      <c r="J28" s="62"/>
      <c r="K28" s="61"/>
      <c r="L28" s="62"/>
      <c r="M28" s="63"/>
      <c r="O28" s="61"/>
      <c r="P28" s="62"/>
      <c r="Q28" s="61"/>
      <c r="R28" s="62"/>
      <c r="S28" s="63"/>
      <c r="U28" s="64"/>
      <c r="V28" s="65"/>
      <c r="W28" s="64"/>
      <c r="X28" s="65"/>
      <c r="Y28" s="66"/>
      <c r="AA28" s="64"/>
      <c r="AB28" s="65"/>
      <c r="AC28" s="64"/>
      <c r="AD28" s="65"/>
      <c r="AE28" s="66"/>
    </row>
    <row r="29" spans="1:31" ht="15">
      <c r="A29" s="30"/>
      <c r="B29" s="30"/>
      <c r="C29" s="30"/>
      <c r="D29" s="30"/>
      <c r="E29" s="30" t="s">
        <v>88</v>
      </c>
      <c r="F29" s="30"/>
      <c r="G29" s="30"/>
      <c r="H29" s="30"/>
      <c r="I29" s="61">
        <v>0</v>
      </c>
      <c r="J29" s="62"/>
      <c r="K29" s="61">
        <v>0</v>
      </c>
      <c r="L29" s="62"/>
      <c r="M29" s="63">
        <f>ROUND((I29-K29),5)</f>
        <v>0</v>
      </c>
      <c r="O29" s="61"/>
      <c r="P29" s="62"/>
      <c r="Q29" s="61"/>
      <c r="R29" s="62"/>
      <c r="S29" s="63"/>
      <c r="U29" s="64"/>
      <c r="V29" s="65"/>
      <c r="W29" s="64"/>
      <c r="X29" s="65"/>
      <c r="Y29" s="66"/>
      <c r="AA29" s="64"/>
      <c r="AB29" s="65"/>
      <c r="AC29" s="64"/>
      <c r="AD29" s="65"/>
      <c r="AE29" s="66"/>
    </row>
    <row r="30" spans="1:31" ht="15">
      <c r="A30" s="30"/>
      <c r="B30" s="30"/>
      <c r="C30" s="30"/>
      <c r="D30" s="30" t="s">
        <v>2</v>
      </c>
      <c r="E30" s="30"/>
      <c r="F30" s="30"/>
      <c r="G30" s="30"/>
      <c r="H30" s="30"/>
      <c r="I30" s="61">
        <f>ROUND(I7+I13+I17+SUM(I20:I29),5)</f>
        <v>46683.31</v>
      </c>
      <c r="J30" s="62"/>
      <c r="K30" s="61">
        <f>ROUND(K7+K13+K17+SUM(K20:K29),5)</f>
        <v>47206.8</v>
      </c>
      <c r="L30" s="62"/>
      <c r="M30" s="63">
        <f>ROUND((I30-K30),5)</f>
        <v>-523.49</v>
      </c>
      <c r="O30" s="61">
        <f>ROUND(O7+O13+O17+SUM(O20:O27),5)</f>
        <v>13200</v>
      </c>
      <c r="P30" s="62"/>
      <c r="Q30" s="61">
        <f>ROUND(Q7+Q13+Q17+SUM(Q20:Q27),5)</f>
        <v>15660</v>
      </c>
      <c r="R30" s="62"/>
      <c r="S30" s="63">
        <f>ROUND((O30-Q30),5)</f>
        <v>-2460</v>
      </c>
      <c r="U30" s="64">
        <f>ROUND(U7+U13+U17+SUM(U20:U27),5)</f>
        <v>5130</v>
      </c>
      <c r="V30" s="65"/>
      <c r="W30" s="64">
        <f>ROUND(W7+W13+W17+SUM(W20:W27),5)</f>
        <v>5406.8</v>
      </c>
      <c r="X30" s="65"/>
      <c r="Y30" s="66">
        <f>ROUND((U30-W30),5)</f>
        <v>-276.8</v>
      </c>
      <c r="AA30" s="64">
        <f>ROUND(AA7+AA13+AA17+SUM(AA20:AA29),5)</f>
        <v>5900</v>
      </c>
      <c r="AB30" s="65"/>
      <c r="AC30" s="64">
        <f>ROUND(AC7+AC13+AC17+SUM(AC20:AC29),5)</f>
        <v>0</v>
      </c>
      <c r="AD30" s="65"/>
      <c r="AE30" s="66">
        <f>ROUND((AA30-AC30),5)</f>
        <v>5900</v>
      </c>
    </row>
    <row r="31" spans="1:31" ht="15">
      <c r="A31" s="30"/>
      <c r="B31" s="30"/>
      <c r="C31" s="30" t="s">
        <v>3</v>
      </c>
      <c r="D31" s="30"/>
      <c r="E31" s="30"/>
      <c r="F31" s="30"/>
      <c r="G31" s="30"/>
      <c r="H31" s="30"/>
      <c r="I31" s="61">
        <f>I30</f>
        <v>46683.31</v>
      </c>
      <c r="J31" s="62"/>
      <c r="K31" s="61">
        <f>K30</f>
        <v>47206.8</v>
      </c>
      <c r="L31" s="62"/>
      <c r="M31" s="63">
        <f>ROUND((I31-K31),5)</f>
        <v>-523.49</v>
      </c>
      <c r="O31" s="61">
        <f>O30</f>
        <v>13200</v>
      </c>
      <c r="P31" s="62"/>
      <c r="Q31" s="61">
        <f>Q30</f>
        <v>15660</v>
      </c>
      <c r="R31" s="62"/>
      <c r="S31" s="63">
        <f>ROUND((O31-Q31),5)</f>
        <v>-2460</v>
      </c>
      <c r="U31" s="64">
        <f>U30</f>
        <v>5130</v>
      </c>
      <c r="V31" s="65"/>
      <c r="W31" s="64">
        <f>W30</f>
        <v>5406.8</v>
      </c>
      <c r="X31" s="65"/>
      <c r="Y31" s="66">
        <f>ROUND((U31-W31),5)</f>
        <v>-276.8</v>
      </c>
      <c r="AA31" s="64">
        <f>AA30</f>
        <v>5900</v>
      </c>
      <c r="AB31" s="65"/>
      <c r="AC31" s="64">
        <f>AC30</f>
        <v>0</v>
      </c>
      <c r="AD31" s="65"/>
      <c r="AE31" s="66">
        <f>ROUND((AA31-AC31),5)</f>
        <v>5900</v>
      </c>
    </row>
    <row r="32" spans="1:31" ht="15">
      <c r="A32" s="30"/>
      <c r="B32" s="30"/>
      <c r="C32" s="30"/>
      <c r="D32" s="30" t="s">
        <v>89</v>
      </c>
      <c r="E32" s="30"/>
      <c r="F32" s="30"/>
      <c r="G32" s="30"/>
      <c r="H32" s="30"/>
      <c r="I32" s="61"/>
      <c r="J32" s="62"/>
      <c r="K32" s="61"/>
      <c r="L32" s="62"/>
      <c r="M32" s="63"/>
      <c r="O32" s="61"/>
      <c r="P32" s="62"/>
      <c r="Q32" s="61"/>
      <c r="R32" s="62"/>
      <c r="S32" s="63"/>
      <c r="U32" s="64"/>
      <c r="V32" s="65"/>
      <c r="W32" s="64"/>
      <c r="X32" s="65"/>
      <c r="Y32" s="66"/>
      <c r="AA32" s="64"/>
      <c r="AB32" s="65"/>
      <c r="AC32" s="64"/>
      <c r="AD32" s="65"/>
      <c r="AE32" s="66"/>
    </row>
    <row r="33" spans="1:31" ht="15">
      <c r="A33" s="30"/>
      <c r="B33" s="30"/>
      <c r="C33" s="30"/>
      <c r="D33" s="30"/>
      <c r="E33" s="30" t="s">
        <v>90</v>
      </c>
      <c r="F33" s="30"/>
      <c r="G33" s="30"/>
      <c r="H33" s="30"/>
      <c r="I33" s="61"/>
      <c r="J33" s="62"/>
      <c r="K33" s="61"/>
      <c r="L33" s="62"/>
      <c r="M33" s="63"/>
      <c r="O33" s="61"/>
      <c r="P33" s="62"/>
      <c r="Q33" s="61"/>
      <c r="R33" s="62"/>
      <c r="S33" s="63"/>
      <c r="U33" s="64"/>
      <c r="V33" s="65"/>
      <c r="W33" s="64"/>
      <c r="X33" s="65"/>
      <c r="Y33" s="66"/>
      <c r="AA33" s="64"/>
      <c r="AB33" s="65"/>
      <c r="AC33" s="64"/>
      <c r="AD33" s="65"/>
      <c r="AE33" s="66"/>
    </row>
    <row r="34" spans="1:31" ht="15">
      <c r="A34" s="30"/>
      <c r="B34" s="30"/>
      <c r="C34" s="30"/>
      <c r="D34" s="30"/>
      <c r="E34" s="30"/>
      <c r="F34" s="30" t="s">
        <v>91</v>
      </c>
      <c r="G34" s="30"/>
      <c r="H34" s="30"/>
      <c r="I34" s="61">
        <v>0</v>
      </c>
      <c r="J34" s="62"/>
      <c r="K34" s="61">
        <v>0</v>
      </c>
      <c r="L34" s="62"/>
      <c r="M34" s="63">
        <f aca="true" t="shared" si="4" ref="M34:M39">ROUND((I34-K34),5)</f>
        <v>0</v>
      </c>
      <c r="O34" s="61">
        <v>0</v>
      </c>
      <c r="P34" s="62"/>
      <c r="Q34" s="61">
        <v>0</v>
      </c>
      <c r="R34" s="62"/>
      <c r="S34" s="63">
        <f aca="true" t="shared" si="5" ref="S34:S39">ROUND((O34-Q34),5)</f>
        <v>0</v>
      </c>
      <c r="U34" s="64">
        <v>249.47</v>
      </c>
      <c r="V34" s="65"/>
      <c r="W34" s="64">
        <v>600</v>
      </c>
      <c r="X34" s="65"/>
      <c r="Y34" s="66">
        <f aca="true" t="shared" si="6" ref="Y34:Y39">ROUND((U34-W34),5)</f>
        <v>-350.53</v>
      </c>
      <c r="AA34" s="64">
        <v>0</v>
      </c>
      <c r="AB34" s="65"/>
      <c r="AC34" s="64">
        <v>0</v>
      </c>
      <c r="AD34" s="65"/>
      <c r="AE34" s="66">
        <f aca="true" t="shared" si="7" ref="AE34:AE39">ROUND((AA34-AC34),5)</f>
        <v>0</v>
      </c>
    </row>
    <row r="35" spans="1:31" ht="15">
      <c r="A35" s="30"/>
      <c r="B35" s="30"/>
      <c r="C35" s="30"/>
      <c r="D35" s="30"/>
      <c r="E35" s="30"/>
      <c r="F35" s="30" t="s">
        <v>92</v>
      </c>
      <c r="G35" s="30"/>
      <c r="H35" s="30"/>
      <c r="I35" s="61">
        <v>0</v>
      </c>
      <c r="J35" s="62"/>
      <c r="K35" s="61">
        <v>0</v>
      </c>
      <c r="L35" s="62"/>
      <c r="M35" s="63">
        <f t="shared" si="4"/>
        <v>0</v>
      </c>
      <c r="O35" s="61">
        <v>10818.61</v>
      </c>
      <c r="P35" s="62"/>
      <c r="Q35" s="61">
        <v>11936</v>
      </c>
      <c r="R35" s="62"/>
      <c r="S35" s="63">
        <f t="shared" si="5"/>
        <v>-1117.39</v>
      </c>
      <c r="U35" s="64">
        <v>4669.93</v>
      </c>
      <c r="V35" s="65"/>
      <c r="W35" s="64">
        <v>4265</v>
      </c>
      <c r="X35" s="65"/>
      <c r="Y35" s="66">
        <f t="shared" si="6"/>
        <v>404.93</v>
      </c>
      <c r="AA35" s="64">
        <v>0</v>
      </c>
      <c r="AB35" s="65"/>
      <c r="AC35" s="64">
        <v>0</v>
      </c>
      <c r="AD35" s="65"/>
      <c r="AE35" s="66">
        <f t="shared" si="7"/>
        <v>0</v>
      </c>
    </row>
    <row r="36" spans="1:31" ht="15">
      <c r="A36" s="30"/>
      <c r="B36" s="30"/>
      <c r="C36" s="30"/>
      <c r="D36" s="30"/>
      <c r="E36" s="30"/>
      <c r="F36" s="30" t="s">
        <v>93</v>
      </c>
      <c r="G36" s="30"/>
      <c r="H36" s="30"/>
      <c r="I36" s="61">
        <v>0</v>
      </c>
      <c r="J36" s="62"/>
      <c r="K36" s="61">
        <v>0</v>
      </c>
      <c r="L36" s="62"/>
      <c r="M36" s="63">
        <f t="shared" si="4"/>
        <v>0</v>
      </c>
      <c r="O36" s="61">
        <v>1741.31</v>
      </c>
      <c r="P36" s="62"/>
      <c r="Q36" s="61">
        <v>1420</v>
      </c>
      <c r="R36" s="62"/>
      <c r="S36" s="63">
        <f t="shared" si="5"/>
        <v>321.31</v>
      </c>
      <c r="U36" s="64">
        <v>596.27</v>
      </c>
      <c r="V36" s="65"/>
      <c r="W36" s="64">
        <v>1420</v>
      </c>
      <c r="X36" s="65"/>
      <c r="Y36" s="66">
        <f t="shared" si="6"/>
        <v>-823.73</v>
      </c>
      <c r="AA36" s="64">
        <v>0</v>
      </c>
      <c r="AB36" s="65"/>
      <c r="AC36" s="64">
        <v>0</v>
      </c>
      <c r="AD36" s="65"/>
      <c r="AE36" s="66">
        <f t="shared" si="7"/>
        <v>0</v>
      </c>
    </row>
    <row r="37" spans="1:31" ht="15">
      <c r="A37" s="30"/>
      <c r="B37" s="30"/>
      <c r="C37" s="30"/>
      <c r="D37" s="30"/>
      <c r="E37" s="30"/>
      <c r="F37" s="30" t="s">
        <v>94</v>
      </c>
      <c r="G37" s="30"/>
      <c r="H37" s="30"/>
      <c r="I37" s="61">
        <v>0</v>
      </c>
      <c r="J37" s="62"/>
      <c r="K37" s="61">
        <v>0</v>
      </c>
      <c r="L37" s="62"/>
      <c r="M37" s="63">
        <f t="shared" si="4"/>
        <v>0</v>
      </c>
      <c r="O37" s="61">
        <v>452.73</v>
      </c>
      <c r="P37" s="62"/>
      <c r="Q37" s="61">
        <v>1500</v>
      </c>
      <c r="R37" s="62"/>
      <c r="S37" s="63">
        <f t="shared" si="5"/>
        <v>-1047.27</v>
      </c>
      <c r="U37" s="64">
        <v>39.75</v>
      </c>
      <c r="V37" s="65"/>
      <c r="W37" s="64">
        <v>1500</v>
      </c>
      <c r="X37" s="65"/>
      <c r="Y37" s="66">
        <f t="shared" si="6"/>
        <v>-1460.25</v>
      </c>
      <c r="AA37" s="64">
        <v>0</v>
      </c>
      <c r="AB37" s="65"/>
      <c r="AC37" s="64">
        <v>0</v>
      </c>
      <c r="AD37" s="65"/>
      <c r="AE37" s="66">
        <f t="shared" si="7"/>
        <v>0</v>
      </c>
    </row>
    <row r="38" spans="1:31" ht="15">
      <c r="A38" s="30"/>
      <c r="B38" s="30"/>
      <c r="C38" s="30"/>
      <c r="D38" s="30"/>
      <c r="E38" s="30"/>
      <c r="F38" s="30" t="s">
        <v>116</v>
      </c>
      <c r="G38" s="30"/>
      <c r="H38" s="30"/>
      <c r="I38" s="61">
        <v>0</v>
      </c>
      <c r="J38" s="62"/>
      <c r="K38" s="61">
        <v>0</v>
      </c>
      <c r="L38" s="62"/>
      <c r="M38" s="63">
        <f t="shared" si="4"/>
        <v>0</v>
      </c>
      <c r="O38" s="61">
        <v>0</v>
      </c>
      <c r="P38" s="62"/>
      <c r="Q38" s="61">
        <v>600</v>
      </c>
      <c r="R38" s="62"/>
      <c r="S38" s="63">
        <f t="shared" si="5"/>
        <v>-600</v>
      </c>
      <c r="U38" s="64">
        <v>0</v>
      </c>
      <c r="V38" s="65"/>
      <c r="W38" s="64">
        <v>600</v>
      </c>
      <c r="X38" s="65"/>
      <c r="Y38" s="66">
        <f t="shared" si="6"/>
        <v>-600</v>
      </c>
      <c r="AA38" s="64">
        <v>0</v>
      </c>
      <c r="AB38" s="65"/>
      <c r="AC38" s="64">
        <v>0</v>
      </c>
      <c r="AD38" s="65"/>
      <c r="AE38" s="66">
        <f t="shared" si="7"/>
        <v>0</v>
      </c>
    </row>
    <row r="39" spans="1:31" ht="15">
      <c r="A39" s="30"/>
      <c r="B39" s="30"/>
      <c r="C39" s="30"/>
      <c r="D39" s="30"/>
      <c r="E39" s="30" t="s">
        <v>95</v>
      </c>
      <c r="F39" s="30"/>
      <c r="G39" s="30"/>
      <c r="H39" s="30"/>
      <c r="I39" s="61">
        <f>ROUND(SUM(I33:I38),5)</f>
        <v>0</v>
      </c>
      <c r="J39" s="62"/>
      <c r="K39" s="61">
        <f>ROUND(SUM(K33:K38),5)</f>
        <v>0</v>
      </c>
      <c r="L39" s="62"/>
      <c r="M39" s="63">
        <f t="shared" si="4"/>
        <v>0</v>
      </c>
      <c r="O39" s="61">
        <f>ROUND(SUM(O33:O38),5)</f>
        <v>13012.65</v>
      </c>
      <c r="P39" s="62"/>
      <c r="Q39" s="61">
        <f>ROUND(SUM(Q33:Q38),5)</f>
        <v>15456</v>
      </c>
      <c r="R39" s="62"/>
      <c r="S39" s="63">
        <f t="shared" si="5"/>
        <v>-2443.35</v>
      </c>
      <c r="U39" s="64">
        <f>ROUND(SUM(U33:U38),5)</f>
        <v>5555.42</v>
      </c>
      <c r="V39" s="65"/>
      <c r="W39" s="64">
        <f>ROUND(SUM(W33:W38),5)</f>
        <v>8385</v>
      </c>
      <c r="X39" s="65"/>
      <c r="Y39" s="66">
        <f t="shared" si="6"/>
        <v>-2829.58</v>
      </c>
      <c r="AA39" s="64">
        <f>ROUND(SUM(AA33:AA38),5)</f>
        <v>0</v>
      </c>
      <c r="AB39" s="65"/>
      <c r="AC39" s="64">
        <f>ROUND(SUM(AC33:AC38),5)</f>
        <v>0</v>
      </c>
      <c r="AD39" s="65"/>
      <c r="AE39" s="66">
        <f t="shared" si="7"/>
        <v>0</v>
      </c>
    </row>
    <row r="40" spans="1:31" ht="15">
      <c r="A40" s="30"/>
      <c r="B40" s="30"/>
      <c r="C40" s="30"/>
      <c r="D40" s="30"/>
      <c r="E40" s="30" t="s">
        <v>96</v>
      </c>
      <c r="F40" s="30"/>
      <c r="G40" s="30"/>
      <c r="H40" s="30"/>
      <c r="I40" s="61"/>
      <c r="J40" s="62"/>
      <c r="K40" s="61"/>
      <c r="L40" s="62"/>
      <c r="M40" s="63"/>
      <c r="O40" s="61"/>
      <c r="P40" s="62"/>
      <c r="Q40" s="61"/>
      <c r="R40" s="62"/>
      <c r="S40" s="63"/>
      <c r="U40" s="64"/>
      <c r="V40" s="65"/>
      <c r="W40" s="64"/>
      <c r="X40" s="65"/>
      <c r="Y40" s="66"/>
      <c r="AA40" s="64"/>
      <c r="AB40" s="65"/>
      <c r="AC40" s="64"/>
      <c r="AD40" s="65"/>
      <c r="AE40" s="66"/>
    </row>
    <row r="41" spans="1:31" ht="15">
      <c r="A41" s="30"/>
      <c r="B41" s="30"/>
      <c r="C41" s="30"/>
      <c r="D41" s="30"/>
      <c r="E41" s="30"/>
      <c r="F41" s="30" t="s">
        <v>97</v>
      </c>
      <c r="G41" s="30"/>
      <c r="H41" s="30"/>
      <c r="I41" s="61">
        <v>986.87</v>
      </c>
      <c r="J41" s="62"/>
      <c r="K41" s="61">
        <v>466.68</v>
      </c>
      <c r="L41" s="62"/>
      <c r="M41" s="63">
        <f>ROUND((I41-K41),5)</f>
        <v>520.19</v>
      </c>
      <c r="O41" s="61">
        <v>0</v>
      </c>
      <c r="P41" s="62"/>
      <c r="Q41" s="61">
        <v>0</v>
      </c>
      <c r="R41" s="62"/>
      <c r="S41" s="63">
        <f>ROUND((O41-Q41),5)</f>
        <v>0</v>
      </c>
      <c r="U41" s="64">
        <v>141.2</v>
      </c>
      <c r="V41" s="65"/>
      <c r="W41" s="64">
        <v>0</v>
      </c>
      <c r="X41" s="65"/>
      <c r="Y41" s="66">
        <f>ROUND((U41-W41),5)</f>
        <v>141.2</v>
      </c>
      <c r="AA41" s="64">
        <v>92.62</v>
      </c>
      <c r="AB41" s="65"/>
      <c r="AC41" s="64">
        <v>0</v>
      </c>
      <c r="AD41" s="65"/>
      <c r="AE41" s="66">
        <f>ROUND((AA41-AC41),5)</f>
        <v>92.62</v>
      </c>
    </row>
    <row r="42" spans="1:31" ht="15">
      <c r="A42" s="30"/>
      <c r="B42" s="30"/>
      <c r="C42" s="30"/>
      <c r="D42" s="30"/>
      <c r="E42" s="30"/>
      <c r="F42" s="30" t="s">
        <v>138</v>
      </c>
      <c r="G42" s="30"/>
      <c r="H42" s="30"/>
      <c r="I42" s="61">
        <v>0</v>
      </c>
      <c r="J42" s="62"/>
      <c r="K42" s="61">
        <v>66.68</v>
      </c>
      <c r="L42" s="62"/>
      <c r="M42" s="63">
        <f>ROUND((I42-K42),5)</f>
        <v>-66.68</v>
      </c>
      <c r="O42" s="61">
        <v>0</v>
      </c>
      <c r="P42" s="62"/>
      <c r="Q42" s="61">
        <v>0</v>
      </c>
      <c r="R42" s="62"/>
      <c r="S42" s="63">
        <f>ROUND((O42-Q42),5)</f>
        <v>0</v>
      </c>
      <c r="U42" s="64">
        <v>0</v>
      </c>
      <c r="V42" s="65"/>
      <c r="W42" s="64">
        <v>0</v>
      </c>
      <c r="X42" s="65"/>
      <c r="Y42" s="66">
        <f>ROUND((U42-W42),5)</f>
        <v>0</v>
      </c>
      <c r="AA42" s="64">
        <v>0</v>
      </c>
      <c r="AB42" s="65"/>
      <c r="AC42" s="64">
        <v>0</v>
      </c>
      <c r="AD42" s="65"/>
      <c r="AE42" s="66">
        <f>ROUND((AA42-AC42),5)</f>
        <v>0</v>
      </c>
    </row>
    <row r="43" spans="1:31" ht="15">
      <c r="A43" s="30"/>
      <c r="B43" s="30"/>
      <c r="C43" s="30"/>
      <c r="D43" s="30"/>
      <c r="E43" s="30"/>
      <c r="F43" s="30" t="s">
        <v>98</v>
      </c>
      <c r="G43" s="30"/>
      <c r="H43" s="30"/>
      <c r="I43" s="61">
        <v>1577</v>
      </c>
      <c r="J43" s="62"/>
      <c r="K43" s="61">
        <v>1580</v>
      </c>
      <c r="L43" s="62"/>
      <c r="M43" s="63">
        <f>ROUND((I43-K43),5)</f>
        <v>-3</v>
      </c>
      <c r="O43" s="61">
        <v>0</v>
      </c>
      <c r="P43" s="62"/>
      <c r="Q43" s="61">
        <v>0</v>
      </c>
      <c r="R43" s="62"/>
      <c r="S43" s="63">
        <f>ROUND((O43-Q43),5)</f>
        <v>0</v>
      </c>
      <c r="U43" s="64">
        <v>0</v>
      </c>
      <c r="V43" s="65"/>
      <c r="W43" s="64">
        <v>0</v>
      </c>
      <c r="X43" s="65"/>
      <c r="Y43" s="66">
        <f>ROUND((U43-W43),5)</f>
        <v>0</v>
      </c>
      <c r="AA43" s="64">
        <v>0</v>
      </c>
      <c r="AB43" s="65"/>
      <c r="AC43" s="64">
        <v>0</v>
      </c>
      <c r="AD43" s="65"/>
      <c r="AE43" s="66">
        <f>ROUND((AA43-AC43),5)</f>
        <v>0</v>
      </c>
    </row>
    <row r="44" spans="1:31" ht="15">
      <c r="A44" s="30"/>
      <c r="B44" s="30"/>
      <c r="C44" s="30"/>
      <c r="D44" s="30"/>
      <c r="E44" s="30"/>
      <c r="F44" s="30" t="s">
        <v>121</v>
      </c>
      <c r="G44" s="30"/>
      <c r="H44" s="30"/>
      <c r="I44" s="61"/>
      <c r="J44" s="62"/>
      <c r="K44" s="61"/>
      <c r="L44" s="62"/>
      <c r="M44" s="63"/>
      <c r="O44" s="61"/>
      <c r="P44" s="62"/>
      <c r="Q44" s="61"/>
      <c r="R44" s="62"/>
      <c r="S44" s="63"/>
      <c r="U44" s="64"/>
      <c r="V44" s="65"/>
      <c r="W44" s="64"/>
      <c r="X44" s="65"/>
      <c r="Y44" s="66"/>
      <c r="AA44" s="64"/>
      <c r="AB44" s="65"/>
      <c r="AC44" s="64"/>
      <c r="AD44" s="65"/>
      <c r="AE44" s="66"/>
    </row>
    <row r="45" spans="1:31" ht="15">
      <c r="A45" s="30"/>
      <c r="B45" s="30"/>
      <c r="C45" s="30"/>
      <c r="D45" s="30"/>
      <c r="E45" s="30"/>
      <c r="F45" s="30"/>
      <c r="G45" s="30" t="s">
        <v>122</v>
      </c>
      <c r="H45" s="30"/>
      <c r="I45" s="61">
        <v>1227.95</v>
      </c>
      <c r="J45" s="62"/>
      <c r="K45" s="61">
        <v>0</v>
      </c>
      <c r="L45" s="62"/>
      <c r="M45" s="63">
        <f>ROUND((I45-K45),5)</f>
        <v>1227.95</v>
      </c>
      <c r="O45" s="61">
        <v>0</v>
      </c>
      <c r="P45" s="62"/>
      <c r="Q45" s="61">
        <v>0</v>
      </c>
      <c r="R45" s="62"/>
      <c r="S45" s="63">
        <f>ROUND((O45-Q45),5)</f>
        <v>0</v>
      </c>
      <c r="U45" s="64">
        <v>0</v>
      </c>
      <c r="V45" s="65"/>
      <c r="W45" s="64">
        <v>0</v>
      </c>
      <c r="X45" s="65"/>
      <c r="Y45" s="66">
        <f>ROUND((U45-W45),5)</f>
        <v>0</v>
      </c>
      <c r="AA45" s="64">
        <v>0</v>
      </c>
      <c r="AB45" s="65"/>
      <c r="AC45" s="64">
        <v>0</v>
      </c>
      <c r="AD45" s="65"/>
      <c r="AE45" s="66">
        <f>ROUND((AA45-AC45),5)</f>
        <v>0</v>
      </c>
    </row>
    <row r="46" spans="1:31" ht="15">
      <c r="A46" s="30"/>
      <c r="B46" s="30"/>
      <c r="C46" s="30"/>
      <c r="D46" s="30"/>
      <c r="E46" s="30"/>
      <c r="F46" s="30"/>
      <c r="G46" s="30" t="s">
        <v>123</v>
      </c>
      <c r="H46" s="30"/>
      <c r="I46" s="61">
        <v>0</v>
      </c>
      <c r="J46" s="62"/>
      <c r="K46" s="61">
        <v>0</v>
      </c>
      <c r="L46" s="62"/>
      <c r="M46" s="63">
        <f>ROUND((I46-K46),5)</f>
        <v>0</v>
      </c>
      <c r="O46" s="61">
        <v>0</v>
      </c>
      <c r="P46" s="62"/>
      <c r="Q46" s="61">
        <v>0</v>
      </c>
      <c r="R46" s="62"/>
      <c r="S46" s="63">
        <f>ROUND((O46-Q46),5)</f>
        <v>0</v>
      </c>
      <c r="U46" s="64">
        <v>0</v>
      </c>
      <c r="V46" s="65"/>
      <c r="W46" s="64">
        <v>0</v>
      </c>
      <c r="X46" s="65"/>
      <c r="Y46" s="66">
        <f>ROUND((U46-W46),5)</f>
        <v>0</v>
      </c>
      <c r="AA46" s="64">
        <v>0</v>
      </c>
      <c r="AB46" s="65"/>
      <c r="AC46" s="64">
        <v>0</v>
      </c>
      <c r="AD46" s="65"/>
      <c r="AE46" s="66">
        <f>ROUND((AA46-AC46),5)</f>
        <v>0</v>
      </c>
    </row>
    <row r="47" spans="1:31" ht="15">
      <c r="A47" s="30"/>
      <c r="B47" s="30"/>
      <c r="C47" s="30"/>
      <c r="D47" s="30"/>
      <c r="E47" s="30"/>
      <c r="F47" s="30" t="s">
        <v>124</v>
      </c>
      <c r="G47" s="30"/>
      <c r="H47" s="30"/>
      <c r="I47" s="61">
        <f>ROUND(SUM(I44:I46),5)</f>
        <v>1227.95</v>
      </c>
      <c r="J47" s="62"/>
      <c r="K47" s="61">
        <f>ROUND(SUM(K44:K46),5)</f>
        <v>0</v>
      </c>
      <c r="L47" s="62"/>
      <c r="M47" s="63">
        <f>ROUND((I47-K47),5)</f>
        <v>1227.95</v>
      </c>
      <c r="O47" s="61">
        <f>ROUND(SUM(O44:O46),5)</f>
        <v>0</v>
      </c>
      <c r="P47" s="62"/>
      <c r="Q47" s="61">
        <f>ROUND(SUM(Q44:Q46),5)</f>
        <v>0</v>
      </c>
      <c r="R47" s="62"/>
      <c r="S47" s="63">
        <f>ROUND((O47-Q47),5)</f>
        <v>0</v>
      </c>
      <c r="U47" s="64">
        <f>ROUND(SUM(U44:U46),5)</f>
        <v>0</v>
      </c>
      <c r="V47" s="65"/>
      <c r="W47" s="64">
        <f>ROUND(SUM(W44:W46),5)</f>
        <v>0</v>
      </c>
      <c r="X47" s="65"/>
      <c r="Y47" s="66">
        <f>ROUND((U47-W47),5)</f>
        <v>0</v>
      </c>
      <c r="AA47" s="64">
        <f>ROUND(SUM(AA44:AA46),5)</f>
        <v>0</v>
      </c>
      <c r="AB47" s="65"/>
      <c r="AC47" s="64">
        <f>ROUND(SUM(AC44:AC46),5)</f>
        <v>0</v>
      </c>
      <c r="AD47" s="65"/>
      <c r="AE47" s="66">
        <f>ROUND((AA47-AC47),5)</f>
        <v>0</v>
      </c>
    </row>
    <row r="48" spans="1:31" ht="15">
      <c r="A48" s="30"/>
      <c r="B48" s="30"/>
      <c r="C48" s="30"/>
      <c r="D48" s="30"/>
      <c r="E48" s="30"/>
      <c r="F48" s="30" t="s">
        <v>117</v>
      </c>
      <c r="G48" s="30"/>
      <c r="H48" s="30"/>
      <c r="I48" s="61">
        <v>0</v>
      </c>
      <c r="J48" s="62"/>
      <c r="K48" s="61">
        <v>0</v>
      </c>
      <c r="L48" s="62"/>
      <c r="M48" s="63">
        <f>ROUND((I48-K48),5)</f>
        <v>0</v>
      </c>
      <c r="O48" s="61">
        <v>0</v>
      </c>
      <c r="P48" s="62"/>
      <c r="Q48" s="61">
        <v>0</v>
      </c>
      <c r="R48" s="62"/>
      <c r="S48" s="63">
        <f>ROUND((O48-Q48),5)</f>
        <v>0</v>
      </c>
      <c r="U48" s="64">
        <v>0</v>
      </c>
      <c r="V48" s="65"/>
      <c r="W48" s="64">
        <v>0</v>
      </c>
      <c r="X48" s="65"/>
      <c r="Y48" s="66">
        <f>ROUND((U48-W48),5)</f>
        <v>0</v>
      </c>
      <c r="AA48" s="64">
        <v>0</v>
      </c>
      <c r="AB48" s="65"/>
      <c r="AC48" s="64">
        <v>0</v>
      </c>
      <c r="AD48" s="65"/>
      <c r="AE48" s="66">
        <f>ROUND((AA48-AC48),5)</f>
        <v>0</v>
      </c>
    </row>
    <row r="49" spans="1:31" ht="15">
      <c r="A49" s="30"/>
      <c r="B49" s="30"/>
      <c r="C49" s="30"/>
      <c r="D49" s="30"/>
      <c r="E49" s="30"/>
      <c r="F49" s="30" t="s">
        <v>99</v>
      </c>
      <c r="G49" s="30"/>
      <c r="H49" s="30"/>
      <c r="I49" s="61"/>
      <c r="J49" s="62"/>
      <c r="K49" s="61"/>
      <c r="L49" s="62"/>
      <c r="M49" s="63"/>
      <c r="O49" s="61"/>
      <c r="P49" s="62"/>
      <c r="Q49" s="61"/>
      <c r="R49" s="62"/>
      <c r="S49" s="63"/>
      <c r="U49" s="64"/>
      <c r="V49" s="65"/>
      <c r="W49" s="64"/>
      <c r="X49" s="65"/>
      <c r="Y49" s="66"/>
      <c r="AA49" s="64"/>
      <c r="AB49" s="65"/>
      <c r="AC49" s="64"/>
      <c r="AD49" s="65"/>
      <c r="AE49" s="66"/>
    </row>
    <row r="50" spans="1:31" ht="15">
      <c r="A50" s="30"/>
      <c r="B50" s="30"/>
      <c r="C50" s="30"/>
      <c r="D50" s="30"/>
      <c r="E50" s="30"/>
      <c r="F50" s="30"/>
      <c r="G50" s="30" t="s">
        <v>100</v>
      </c>
      <c r="H50" s="30"/>
      <c r="I50" s="61"/>
      <c r="J50" s="62"/>
      <c r="K50" s="61"/>
      <c r="L50" s="62"/>
      <c r="M50" s="63"/>
      <c r="O50" s="61"/>
      <c r="P50" s="62"/>
      <c r="Q50" s="61"/>
      <c r="R50" s="62"/>
      <c r="S50" s="63"/>
      <c r="U50" s="64"/>
      <c r="V50" s="65"/>
      <c r="W50" s="64"/>
      <c r="X50" s="65"/>
      <c r="Y50" s="66"/>
      <c r="AA50" s="64"/>
      <c r="AB50" s="65"/>
      <c r="AC50" s="64"/>
      <c r="AD50" s="65"/>
      <c r="AE50" s="66"/>
    </row>
    <row r="51" spans="1:31" ht="15">
      <c r="A51" s="30"/>
      <c r="B51" s="30"/>
      <c r="C51" s="30"/>
      <c r="D51" s="30"/>
      <c r="E51" s="30"/>
      <c r="F51" s="30"/>
      <c r="G51" s="30"/>
      <c r="H51" s="30" t="s">
        <v>132</v>
      </c>
      <c r="I51" s="61">
        <v>1356.07</v>
      </c>
      <c r="J51" s="62"/>
      <c r="K51" s="61">
        <v>0</v>
      </c>
      <c r="L51" s="62"/>
      <c r="M51" s="63">
        <f aca="true" t="shared" si="8" ref="M51:M59">ROUND((I51-K51),5)</f>
        <v>1356.07</v>
      </c>
      <c r="O51" s="61">
        <v>0</v>
      </c>
      <c r="P51" s="62"/>
      <c r="Q51" s="61">
        <v>0</v>
      </c>
      <c r="R51" s="62"/>
      <c r="S51" s="63">
        <f aca="true" t="shared" si="9" ref="S51:S56">ROUND((O51-Q51),5)</f>
        <v>0</v>
      </c>
      <c r="U51" s="64">
        <v>0</v>
      </c>
      <c r="V51" s="65"/>
      <c r="W51" s="64">
        <v>0</v>
      </c>
      <c r="X51" s="65"/>
      <c r="Y51" s="66">
        <f aca="true" t="shared" si="10" ref="Y51:Y59">ROUND((U51-W51),5)</f>
        <v>0</v>
      </c>
      <c r="AA51" s="64">
        <v>0</v>
      </c>
      <c r="AB51" s="65"/>
      <c r="AC51" s="64">
        <v>0</v>
      </c>
      <c r="AD51" s="65"/>
      <c r="AE51" s="66">
        <f aca="true" t="shared" si="11" ref="AE51:AE59">ROUND((AA51-AC51),5)</f>
        <v>0</v>
      </c>
    </row>
    <row r="52" spans="1:31" ht="15">
      <c r="A52" s="30"/>
      <c r="B52" s="30"/>
      <c r="C52" s="30"/>
      <c r="D52" s="30"/>
      <c r="E52" s="30"/>
      <c r="F52" s="30"/>
      <c r="G52" s="30"/>
      <c r="H52" s="30" t="s">
        <v>133</v>
      </c>
      <c r="I52" s="61">
        <v>0</v>
      </c>
      <c r="J52" s="62"/>
      <c r="K52" s="61">
        <v>0</v>
      </c>
      <c r="L52" s="62"/>
      <c r="M52" s="63">
        <f t="shared" si="8"/>
        <v>0</v>
      </c>
      <c r="O52" s="61">
        <v>0</v>
      </c>
      <c r="P52" s="62"/>
      <c r="Q52" s="61">
        <v>0</v>
      </c>
      <c r="R52" s="62"/>
      <c r="S52" s="63">
        <f t="shared" si="9"/>
        <v>0</v>
      </c>
      <c r="U52" s="64">
        <v>0</v>
      </c>
      <c r="V52" s="65"/>
      <c r="W52" s="64">
        <v>0</v>
      </c>
      <c r="X52" s="65"/>
      <c r="Y52" s="66">
        <f t="shared" si="10"/>
        <v>0</v>
      </c>
      <c r="AA52" s="64">
        <v>0</v>
      </c>
      <c r="AB52" s="65"/>
      <c r="AC52" s="64">
        <v>0</v>
      </c>
      <c r="AD52" s="65"/>
      <c r="AE52" s="66">
        <f t="shared" si="11"/>
        <v>0</v>
      </c>
    </row>
    <row r="53" spans="1:31" ht="15">
      <c r="A53" s="30"/>
      <c r="B53" s="30"/>
      <c r="C53" s="30"/>
      <c r="D53" s="30"/>
      <c r="E53" s="30"/>
      <c r="F53" s="30"/>
      <c r="G53" s="30" t="s">
        <v>134</v>
      </c>
      <c r="H53" s="30"/>
      <c r="I53" s="61">
        <f>ROUND(SUM(I50:I52),5)</f>
        <v>1356.07</v>
      </c>
      <c r="J53" s="62"/>
      <c r="K53" s="61">
        <f>ROUND(SUM(K50:K52),5)</f>
        <v>0</v>
      </c>
      <c r="L53" s="62"/>
      <c r="M53" s="63">
        <f t="shared" si="8"/>
        <v>1356.07</v>
      </c>
      <c r="O53" s="61">
        <f>ROUND(SUM(O50:O52),5)</f>
        <v>0</v>
      </c>
      <c r="P53" s="62"/>
      <c r="Q53" s="61">
        <f>ROUND(SUM(Q50:Q52),5)</f>
        <v>0</v>
      </c>
      <c r="R53" s="62"/>
      <c r="S53" s="63">
        <f t="shared" si="9"/>
        <v>0</v>
      </c>
      <c r="U53" s="64">
        <f>ROUND(SUM(U50:U52),5)</f>
        <v>0</v>
      </c>
      <c r="V53" s="65"/>
      <c r="W53" s="64">
        <f>ROUND(SUM(W50:W52),5)</f>
        <v>0</v>
      </c>
      <c r="X53" s="65"/>
      <c r="Y53" s="66">
        <f t="shared" si="10"/>
        <v>0</v>
      </c>
      <c r="AA53" s="64">
        <f>ROUND(SUM(AA50:AA52),5)</f>
        <v>0</v>
      </c>
      <c r="AB53" s="65"/>
      <c r="AC53" s="64">
        <f>ROUND(SUM(AC50:AC52),5)</f>
        <v>0</v>
      </c>
      <c r="AD53" s="65"/>
      <c r="AE53" s="66">
        <f t="shared" si="11"/>
        <v>0</v>
      </c>
    </row>
    <row r="54" spans="1:31" ht="15">
      <c r="A54" s="30"/>
      <c r="B54" s="30"/>
      <c r="C54" s="30"/>
      <c r="D54" s="30"/>
      <c r="E54" s="30"/>
      <c r="F54" s="30"/>
      <c r="G54" s="30" t="s">
        <v>125</v>
      </c>
      <c r="H54" s="30"/>
      <c r="I54" s="61">
        <v>1220.71</v>
      </c>
      <c r="J54" s="62"/>
      <c r="K54" s="61">
        <v>666.68</v>
      </c>
      <c r="L54" s="62"/>
      <c r="M54" s="63">
        <f t="shared" si="8"/>
        <v>554.03</v>
      </c>
      <c r="O54" s="61">
        <v>0</v>
      </c>
      <c r="P54" s="62"/>
      <c r="Q54" s="61">
        <v>0</v>
      </c>
      <c r="R54" s="62"/>
      <c r="S54" s="63">
        <f t="shared" si="9"/>
        <v>0</v>
      </c>
      <c r="U54" s="64">
        <v>0</v>
      </c>
      <c r="V54" s="65"/>
      <c r="W54" s="64">
        <v>0</v>
      </c>
      <c r="X54" s="65"/>
      <c r="Y54" s="66">
        <f t="shared" si="10"/>
        <v>0</v>
      </c>
      <c r="AA54" s="64">
        <v>0</v>
      </c>
      <c r="AB54" s="65"/>
      <c r="AC54" s="64">
        <v>0</v>
      </c>
      <c r="AD54" s="65"/>
      <c r="AE54" s="66">
        <f t="shared" si="11"/>
        <v>0</v>
      </c>
    </row>
    <row r="55" spans="1:31" ht="15">
      <c r="A55" s="30"/>
      <c r="B55" s="30"/>
      <c r="C55" s="30"/>
      <c r="D55" s="30"/>
      <c r="E55" s="30"/>
      <c r="F55" s="30"/>
      <c r="G55" s="30" t="s">
        <v>101</v>
      </c>
      <c r="H55" s="30"/>
      <c r="I55" s="61">
        <v>438</v>
      </c>
      <c r="J55" s="62"/>
      <c r="K55" s="61">
        <v>475</v>
      </c>
      <c r="L55" s="62"/>
      <c r="M55" s="63">
        <f t="shared" si="8"/>
        <v>-37</v>
      </c>
      <c r="O55" s="61">
        <v>0</v>
      </c>
      <c r="P55" s="62"/>
      <c r="Q55" s="61">
        <v>0</v>
      </c>
      <c r="R55" s="62"/>
      <c r="S55" s="63">
        <f t="shared" si="9"/>
        <v>0</v>
      </c>
      <c r="U55" s="64">
        <v>0</v>
      </c>
      <c r="V55" s="65"/>
      <c r="W55" s="64">
        <v>0</v>
      </c>
      <c r="X55" s="65"/>
      <c r="Y55" s="66">
        <f t="shared" si="10"/>
        <v>0</v>
      </c>
      <c r="AA55" s="64">
        <v>0</v>
      </c>
      <c r="AB55" s="65"/>
      <c r="AC55" s="64">
        <v>0</v>
      </c>
      <c r="AD55" s="65"/>
      <c r="AE55" s="66">
        <f t="shared" si="11"/>
        <v>0</v>
      </c>
    </row>
    <row r="56" spans="1:31" ht="15">
      <c r="A56" s="30"/>
      <c r="B56" s="30"/>
      <c r="C56" s="30"/>
      <c r="D56" s="30"/>
      <c r="E56" s="30"/>
      <c r="F56" s="30" t="s">
        <v>102</v>
      </c>
      <c r="G56" s="30"/>
      <c r="H56" s="30"/>
      <c r="I56" s="61">
        <f>ROUND(I49+SUM(I53:I55),5)</f>
        <v>3014.78</v>
      </c>
      <c r="J56" s="62"/>
      <c r="K56" s="61">
        <f>ROUND(K49+SUM(K53:K55),5)</f>
        <v>1141.68</v>
      </c>
      <c r="L56" s="62"/>
      <c r="M56" s="63">
        <f t="shared" si="8"/>
        <v>1873.1</v>
      </c>
      <c r="O56" s="61">
        <f>ROUND(O49+SUM(O53:O55),5)</f>
        <v>0</v>
      </c>
      <c r="P56" s="62"/>
      <c r="Q56" s="61">
        <f>ROUND(Q49+SUM(Q53:Q55),5)</f>
        <v>0</v>
      </c>
      <c r="R56" s="62"/>
      <c r="S56" s="63">
        <f t="shared" si="9"/>
        <v>0</v>
      </c>
      <c r="U56" s="64">
        <f>ROUND(U49+SUM(U53:U55),5)</f>
        <v>0</v>
      </c>
      <c r="V56" s="65"/>
      <c r="W56" s="64">
        <f>ROUND(W49+SUM(W53:W55),5)</f>
        <v>0</v>
      </c>
      <c r="X56" s="65"/>
      <c r="Y56" s="66">
        <f t="shared" si="10"/>
        <v>0</v>
      </c>
      <c r="AA56" s="64">
        <f>ROUND(AA49+SUM(AA53:AA55),5)</f>
        <v>0</v>
      </c>
      <c r="AB56" s="65"/>
      <c r="AC56" s="64">
        <v>0</v>
      </c>
      <c r="AD56" s="65"/>
      <c r="AE56" s="66">
        <f t="shared" si="11"/>
        <v>0</v>
      </c>
    </row>
    <row r="57" spans="1:31" ht="15">
      <c r="A57" s="30"/>
      <c r="B57" s="30"/>
      <c r="C57" s="30"/>
      <c r="D57" s="30"/>
      <c r="E57" s="30"/>
      <c r="F57" s="30" t="s">
        <v>118</v>
      </c>
      <c r="G57" s="30"/>
      <c r="H57" s="30"/>
      <c r="I57" s="61">
        <v>0</v>
      </c>
      <c r="J57" s="62"/>
      <c r="K57" s="61">
        <v>66.68</v>
      </c>
      <c r="L57" s="62"/>
      <c r="M57" s="63">
        <f t="shared" si="8"/>
        <v>-66.68</v>
      </c>
      <c r="O57" s="61">
        <v>0</v>
      </c>
      <c r="P57" s="62"/>
      <c r="Q57" s="61">
        <v>66.68</v>
      </c>
      <c r="R57" s="62"/>
      <c r="S57" s="63">
        <v>0</v>
      </c>
      <c r="U57" s="64">
        <v>0</v>
      </c>
      <c r="V57" s="65"/>
      <c r="W57" s="64">
        <v>0</v>
      </c>
      <c r="X57" s="65"/>
      <c r="Y57" s="66">
        <f t="shared" si="10"/>
        <v>0</v>
      </c>
      <c r="AA57" s="64">
        <v>0</v>
      </c>
      <c r="AB57" s="65"/>
      <c r="AC57" s="64">
        <v>0</v>
      </c>
      <c r="AD57" s="65"/>
      <c r="AE57" s="66">
        <f t="shared" si="11"/>
        <v>0</v>
      </c>
    </row>
    <row r="58" spans="1:31" ht="15">
      <c r="A58" s="30"/>
      <c r="B58" s="30"/>
      <c r="C58" s="30"/>
      <c r="D58" s="30"/>
      <c r="E58" s="30"/>
      <c r="F58" s="30" t="s">
        <v>126</v>
      </c>
      <c r="G58" s="30"/>
      <c r="H58" s="30"/>
      <c r="I58" s="61">
        <v>0</v>
      </c>
      <c r="J58" s="62"/>
      <c r="K58" s="61">
        <v>0</v>
      </c>
      <c r="L58" s="62"/>
      <c r="M58" s="63">
        <f t="shared" si="8"/>
        <v>0</v>
      </c>
      <c r="O58" s="61">
        <v>0</v>
      </c>
      <c r="P58" s="62"/>
      <c r="Q58" s="61">
        <v>0</v>
      </c>
      <c r="R58" s="62"/>
      <c r="S58" s="63">
        <f>ROUND((O58-Q58),5)</f>
        <v>0</v>
      </c>
      <c r="U58" s="64">
        <v>0</v>
      </c>
      <c r="V58" s="65"/>
      <c r="W58" s="64">
        <v>0</v>
      </c>
      <c r="X58" s="65"/>
      <c r="Y58" s="66">
        <f t="shared" si="10"/>
        <v>0</v>
      </c>
      <c r="AA58" s="64">
        <v>0</v>
      </c>
      <c r="AB58" s="65"/>
      <c r="AC58" s="64">
        <v>0</v>
      </c>
      <c r="AD58" s="65"/>
      <c r="AE58" s="66">
        <f t="shared" si="11"/>
        <v>0</v>
      </c>
    </row>
    <row r="59" spans="1:31" ht="15">
      <c r="A59" s="30"/>
      <c r="B59" s="30"/>
      <c r="C59" s="30"/>
      <c r="D59" s="30"/>
      <c r="E59" s="30" t="s">
        <v>103</v>
      </c>
      <c r="F59" s="30"/>
      <c r="G59" s="30"/>
      <c r="H59" s="30"/>
      <c r="I59" s="61">
        <f>ROUND(SUM(I40:I43)+SUM(I47:I48)+SUM(I56:I58),5)</f>
        <v>6806.6</v>
      </c>
      <c r="J59" s="62"/>
      <c r="K59" s="61">
        <f>ROUND(SUM(K40:K43)+SUM(K47:K48)+SUM(K56:K58),5)</f>
        <v>3321.72</v>
      </c>
      <c r="L59" s="62"/>
      <c r="M59" s="63">
        <f t="shared" si="8"/>
        <v>3484.88</v>
      </c>
      <c r="O59" s="61">
        <f>ROUND(SUM(O40:O43)+SUM(O47:O48)+SUM(O56:O58),5)</f>
        <v>0</v>
      </c>
      <c r="P59" s="62"/>
      <c r="Q59" s="61">
        <f>ROUND(SUM(Q40:Q43)+SUM(Q47:Q48)+SUM(Q56:Q58),5)</f>
        <v>66.68</v>
      </c>
      <c r="R59" s="62"/>
      <c r="S59" s="63">
        <f>ROUND((O59-Q59),5)</f>
        <v>-66.68</v>
      </c>
      <c r="U59" s="64">
        <f>ROUND(SUM(U40:U43)+SUM(U47:U48)+SUM(U56:U58),5)</f>
        <v>141.2</v>
      </c>
      <c r="V59" s="65"/>
      <c r="W59" s="64">
        <v>0</v>
      </c>
      <c r="X59" s="65"/>
      <c r="Y59" s="66">
        <f t="shared" si="10"/>
        <v>141.2</v>
      </c>
      <c r="AA59" s="64">
        <f>ROUND(SUM(AA40:AA43)+SUM(AA47:AA48)+SUM(AA56:AA58),5)</f>
        <v>92.62</v>
      </c>
      <c r="AB59" s="65"/>
      <c r="AC59" s="64">
        <f>ROUND(SUM(AC40:AC43)+SUM(AC47:AC48)+SUM(AC56:AC58),5)</f>
        <v>0</v>
      </c>
      <c r="AD59" s="65"/>
      <c r="AE59" s="66">
        <f t="shared" si="11"/>
        <v>92.62</v>
      </c>
    </row>
    <row r="60" spans="1:31" ht="15">
      <c r="A60" s="30"/>
      <c r="B60" s="30"/>
      <c r="C60" s="30"/>
      <c r="D60" s="30"/>
      <c r="E60" s="30" t="s">
        <v>104</v>
      </c>
      <c r="F60" s="30"/>
      <c r="G60" s="30"/>
      <c r="H60" s="30"/>
      <c r="I60" s="61"/>
      <c r="J60" s="62"/>
      <c r="K60" s="61"/>
      <c r="L60" s="62"/>
      <c r="M60" s="63"/>
      <c r="O60" s="61"/>
      <c r="P60" s="62"/>
      <c r="Q60" s="61"/>
      <c r="R60" s="62"/>
      <c r="S60" s="63"/>
      <c r="U60" s="64"/>
      <c r="V60" s="65"/>
      <c r="W60" s="64"/>
      <c r="X60" s="65"/>
      <c r="Y60" s="66"/>
      <c r="AA60" s="64"/>
      <c r="AB60" s="65"/>
      <c r="AC60" s="64"/>
      <c r="AD60" s="65"/>
      <c r="AE60" s="66"/>
    </row>
    <row r="61" spans="1:31" ht="15">
      <c r="A61" s="30"/>
      <c r="B61" s="30"/>
      <c r="C61" s="30"/>
      <c r="D61" s="30"/>
      <c r="E61" s="30"/>
      <c r="F61" s="30" t="s">
        <v>105</v>
      </c>
      <c r="G61" s="30"/>
      <c r="H61" s="30"/>
      <c r="I61" s="61">
        <v>36900</v>
      </c>
      <c r="J61" s="62"/>
      <c r="K61" s="61">
        <v>36900</v>
      </c>
      <c r="L61" s="62"/>
      <c r="M61" s="63">
        <f>ROUND((I61-K61),5)</f>
        <v>0</v>
      </c>
      <c r="O61" s="61">
        <v>0</v>
      </c>
      <c r="P61" s="62"/>
      <c r="Q61" s="61">
        <v>0</v>
      </c>
      <c r="R61" s="62"/>
      <c r="S61" s="63">
        <f>ROUND((O61-Q61),5)</f>
        <v>0</v>
      </c>
      <c r="U61" s="64">
        <v>0</v>
      </c>
      <c r="V61" s="65"/>
      <c r="W61" s="64">
        <v>0</v>
      </c>
      <c r="X61" s="65"/>
      <c r="Y61" s="66">
        <f>ROUND((U61-W61),5)</f>
        <v>0</v>
      </c>
      <c r="AA61" s="64">
        <v>0</v>
      </c>
      <c r="AB61" s="65"/>
      <c r="AC61" s="64">
        <v>0</v>
      </c>
      <c r="AD61" s="65"/>
      <c r="AE61" s="66">
        <f>ROUND((AA61-AC61),5)</f>
        <v>0</v>
      </c>
    </row>
    <row r="62" spans="1:31" ht="15">
      <c r="A62" s="30"/>
      <c r="B62" s="30"/>
      <c r="C62" s="30"/>
      <c r="D62" s="30"/>
      <c r="E62" s="30"/>
      <c r="F62" s="30" t="s">
        <v>119</v>
      </c>
      <c r="G62" s="30"/>
      <c r="H62" s="30"/>
      <c r="I62" s="61">
        <v>0</v>
      </c>
      <c r="J62" s="62"/>
      <c r="K62" s="61">
        <v>0</v>
      </c>
      <c r="L62" s="62"/>
      <c r="M62" s="63">
        <f>ROUND((I62-K62),5)</f>
        <v>0</v>
      </c>
      <c r="O62" s="61">
        <v>0</v>
      </c>
      <c r="P62" s="62"/>
      <c r="Q62" s="61">
        <v>0</v>
      </c>
      <c r="R62" s="62"/>
      <c r="S62" s="63">
        <f>ROUND((O62-Q62),5)</f>
        <v>0</v>
      </c>
      <c r="U62" s="64">
        <v>0</v>
      </c>
      <c r="V62" s="65"/>
      <c r="W62" s="64">
        <v>0</v>
      </c>
      <c r="X62" s="65"/>
      <c r="Y62" s="66">
        <f>ROUND((U62-W62),5)</f>
        <v>0</v>
      </c>
      <c r="AA62" s="64">
        <v>0</v>
      </c>
      <c r="AB62" s="65"/>
      <c r="AC62" s="64">
        <v>0</v>
      </c>
      <c r="AD62" s="65"/>
      <c r="AE62" s="66">
        <f>ROUND((AA62-AC62),5)</f>
        <v>0</v>
      </c>
    </row>
    <row r="63" spans="1:31" ht="15">
      <c r="A63" s="30"/>
      <c r="B63" s="30"/>
      <c r="C63" s="30"/>
      <c r="D63" s="30"/>
      <c r="E63" s="30"/>
      <c r="F63" s="30" t="s">
        <v>106</v>
      </c>
      <c r="G63" s="30"/>
      <c r="H63" s="30"/>
      <c r="I63" s="61"/>
      <c r="J63" s="62"/>
      <c r="K63" s="61"/>
      <c r="L63" s="62"/>
      <c r="M63" s="63"/>
      <c r="O63" s="61"/>
      <c r="P63" s="62"/>
      <c r="Q63" s="61"/>
      <c r="R63" s="62"/>
      <c r="S63" s="63"/>
      <c r="U63" s="64"/>
      <c r="V63" s="65"/>
      <c r="W63" s="64"/>
      <c r="X63" s="65"/>
      <c r="Y63" s="66"/>
      <c r="AA63" s="64"/>
      <c r="AB63" s="65"/>
      <c r="AC63" s="64"/>
      <c r="AD63" s="65"/>
      <c r="AE63" s="66"/>
    </row>
    <row r="64" spans="1:31" ht="15">
      <c r="A64" s="30"/>
      <c r="B64" s="30"/>
      <c r="C64" s="30"/>
      <c r="D64" s="30"/>
      <c r="E64" s="30"/>
      <c r="F64" s="30"/>
      <c r="G64" s="30" t="s">
        <v>107</v>
      </c>
      <c r="H64" s="30"/>
      <c r="I64" s="61">
        <v>0</v>
      </c>
      <c r="J64" s="62"/>
      <c r="K64" s="61">
        <v>0</v>
      </c>
      <c r="L64" s="62"/>
      <c r="M64" s="63">
        <f>ROUND((I64-K64),5)</f>
        <v>0</v>
      </c>
      <c r="O64" s="61">
        <v>1306.23</v>
      </c>
      <c r="P64" s="62"/>
      <c r="Q64" s="61">
        <v>2000</v>
      </c>
      <c r="R64" s="62"/>
      <c r="S64" s="63">
        <f>ROUND((O64-Q64),5)</f>
        <v>-693.77</v>
      </c>
      <c r="U64" s="64">
        <v>0</v>
      </c>
      <c r="V64" s="65"/>
      <c r="W64" s="64">
        <v>0</v>
      </c>
      <c r="X64" s="65"/>
      <c r="Y64" s="66">
        <f>ROUND((U64-W64),5)</f>
        <v>0</v>
      </c>
      <c r="AA64" s="64">
        <v>0</v>
      </c>
      <c r="AB64" s="65"/>
      <c r="AC64" s="64">
        <v>0</v>
      </c>
      <c r="AD64" s="65"/>
      <c r="AE64" s="66">
        <f aca="true" t="shared" si="12" ref="AE64:AE70">ROUND((AA64-AC64),5)</f>
        <v>0</v>
      </c>
    </row>
    <row r="65" spans="1:31" ht="15">
      <c r="A65" s="30"/>
      <c r="B65" s="30"/>
      <c r="C65" s="30"/>
      <c r="D65" s="30"/>
      <c r="E65" s="30"/>
      <c r="F65" s="30"/>
      <c r="G65" s="30" t="s">
        <v>108</v>
      </c>
      <c r="H65" s="30"/>
      <c r="I65" s="61">
        <v>763.76</v>
      </c>
      <c r="J65" s="62"/>
      <c r="K65" s="61">
        <v>0</v>
      </c>
      <c r="L65" s="62"/>
      <c r="M65" s="63">
        <f>ROUND((I65-K65),5)</f>
        <v>763.76</v>
      </c>
      <c r="O65" s="61">
        <v>0</v>
      </c>
      <c r="P65" s="62"/>
      <c r="Q65" s="61">
        <v>0</v>
      </c>
      <c r="R65" s="62"/>
      <c r="S65" s="63">
        <f>ROUND((O65-Q65),5)</f>
        <v>0</v>
      </c>
      <c r="U65" s="64">
        <v>370.06</v>
      </c>
      <c r="V65" s="65"/>
      <c r="W65" s="64">
        <v>0</v>
      </c>
      <c r="X65" s="65"/>
      <c r="Y65" s="66">
        <f>ROUND((U65-W65),5)</f>
        <v>370.06</v>
      </c>
      <c r="AA65" s="64">
        <v>0</v>
      </c>
      <c r="AB65" s="65"/>
      <c r="AC65" s="64">
        <v>0</v>
      </c>
      <c r="AD65" s="65"/>
      <c r="AE65" s="66">
        <f t="shared" si="12"/>
        <v>0</v>
      </c>
    </row>
    <row r="66" spans="1:31" ht="15">
      <c r="A66" s="30"/>
      <c r="B66" s="30"/>
      <c r="C66" s="30"/>
      <c r="D66" s="30"/>
      <c r="E66" s="30"/>
      <c r="F66" s="30" t="s">
        <v>109</v>
      </c>
      <c r="G66" s="30"/>
      <c r="H66" s="30"/>
      <c r="I66" s="61">
        <f>ROUND(SUM(I63:I65),5)</f>
        <v>763.76</v>
      </c>
      <c r="J66" s="62"/>
      <c r="K66" s="61">
        <f>ROUND(SUM(K63:K65),5)</f>
        <v>0</v>
      </c>
      <c r="L66" s="62"/>
      <c r="M66" s="63">
        <f>ROUND((I66-K66),5)</f>
        <v>763.76</v>
      </c>
      <c r="O66" s="61">
        <f>ROUND(SUM(O63:O65),5)</f>
        <v>1306.23</v>
      </c>
      <c r="P66" s="62"/>
      <c r="Q66" s="61">
        <f>ROUND(SUM(Q63:Q65),5)</f>
        <v>2000</v>
      </c>
      <c r="R66" s="62"/>
      <c r="S66" s="63">
        <f>ROUND((O66-Q66),5)</f>
        <v>-693.77</v>
      </c>
      <c r="U66" s="64">
        <f>ROUND(SUM(U63:U65),5)</f>
        <v>370.06</v>
      </c>
      <c r="V66" s="65"/>
      <c r="W66" s="64">
        <f>ROUND(SUM(W63:W65),5)</f>
        <v>0</v>
      </c>
      <c r="X66" s="65"/>
      <c r="Y66" s="66">
        <f>ROUND((U66-W66),5)</f>
        <v>370.06</v>
      </c>
      <c r="AA66" s="64">
        <f>ROUND(SUM(AA63:AA65),5)</f>
        <v>0</v>
      </c>
      <c r="AB66" s="65"/>
      <c r="AC66" s="64">
        <f>ROUND(SUM(AC63:AC65),5)</f>
        <v>0</v>
      </c>
      <c r="AD66" s="65"/>
      <c r="AE66" s="66">
        <f t="shared" si="12"/>
        <v>0</v>
      </c>
    </row>
    <row r="67" spans="1:31" ht="15">
      <c r="A67" s="30"/>
      <c r="B67" s="30"/>
      <c r="C67" s="30"/>
      <c r="D67" s="30"/>
      <c r="E67" s="30" t="s">
        <v>110</v>
      </c>
      <c r="F67" s="30"/>
      <c r="G67" s="30"/>
      <c r="H67" s="30"/>
      <c r="I67" s="61">
        <f>ROUND(SUM(I60:I62)+I66,5)</f>
        <v>37663.76</v>
      </c>
      <c r="J67" s="62"/>
      <c r="K67" s="61">
        <v>36900</v>
      </c>
      <c r="L67" s="62"/>
      <c r="M67" s="63">
        <f>ROUND((I67-K67),5)</f>
        <v>763.76</v>
      </c>
      <c r="O67" s="61">
        <f>ROUND(SUM(O60:O62)+O66,5)</f>
        <v>1306.23</v>
      </c>
      <c r="P67" s="62"/>
      <c r="Q67" s="61">
        <f>ROUND(SUM(Q60:Q62)+Q66,5)</f>
        <v>2000</v>
      </c>
      <c r="R67" s="62"/>
      <c r="S67" s="63">
        <f>ROUND((O67-Q67),5)</f>
        <v>-693.77</v>
      </c>
      <c r="U67" s="64">
        <f>ROUND(SUM(U60:U62)+U66,5)</f>
        <v>370.06</v>
      </c>
      <c r="V67" s="65"/>
      <c r="W67" s="64">
        <f>ROUND(SUM(W60:W62)+W66,5)</f>
        <v>0</v>
      </c>
      <c r="X67" s="65"/>
      <c r="Y67" s="66">
        <f>ROUND((U67-W67),5)</f>
        <v>370.06</v>
      </c>
      <c r="AA67" s="64">
        <f>ROUND(SUM(AA60:AA62)+AA66,5)</f>
        <v>0</v>
      </c>
      <c r="AB67" s="65"/>
      <c r="AC67" s="64">
        <f>ROUND(SUM(AC60:AC62)+AC66,5)</f>
        <v>0</v>
      </c>
      <c r="AD67" s="65"/>
      <c r="AE67" s="66">
        <f t="shared" si="12"/>
        <v>0</v>
      </c>
    </row>
    <row r="68" spans="1:31" ht="15">
      <c r="A68" s="30"/>
      <c r="B68" s="30"/>
      <c r="C68" s="30"/>
      <c r="D68" s="30"/>
      <c r="E68" s="30" t="s">
        <v>120</v>
      </c>
      <c r="F68" s="30"/>
      <c r="G68" s="30"/>
      <c r="H68" s="30"/>
      <c r="I68" s="61">
        <v>148.6</v>
      </c>
      <c r="J68" s="62"/>
      <c r="K68" s="61">
        <v>150</v>
      </c>
      <c r="L68" s="62"/>
      <c r="M68" s="63">
        <f>ROUND((I68-K68),5)</f>
        <v>-1.4</v>
      </c>
      <c r="O68" s="61">
        <v>0</v>
      </c>
      <c r="P68" s="62"/>
      <c r="Q68" s="61">
        <v>0</v>
      </c>
      <c r="R68" s="62"/>
      <c r="S68" s="63">
        <f>ROUND((O68-Q68),5)</f>
        <v>0</v>
      </c>
      <c r="U68" s="64">
        <v>0</v>
      </c>
      <c r="V68" s="65"/>
      <c r="W68" s="64">
        <v>0</v>
      </c>
      <c r="X68" s="65"/>
      <c r="Y68" s="66">
        <f>ROUND((U68-W68),5)</f>
        <v>0</v>
      </c>
      <c r="AA68" s="64">
        <v>0</v>
      </c>
      <c r="AB68" s="65"/>
      <c r="AC68" s="64">
        <v>0</v>
      </c>
      <c r="AD68" s="65"/>
      <c r="AE68" s="66">
        <f t="shared" si="12"/>
        <v>0</v>
      </c>
    </row>
    <row r="69" spans="1:31" s="35" customFormat="1" ht="15">
      <c r="A69" s="30"/>
      <c r="B69" s="30"/>
      <c r="C69" s="30"/>
      <c r="D69" s="30"/>
      <c r="E69" s="30" t="s">
        <v>154</v>
      </c>
      <c r="F69" s="30"/>
      <c r="G69" s="30"/>
      <c r="H69" s="30"/>
      <c r="I69" s="61"/>
      <c r="J69" s="62"/>
      <c r="K69" s="61"/>
      <c r="L69" s="62"/>
      <c r="M69" s="63"/>
      <c r="N69" s="49"/>
      <c r="O69" s="61"/>
      <c r="P69" s="62"/>
      <c r="Q69" s="61"/>
      <c r="R69" s="62"/>
      <c r="S69" s="63"/>
      <c r="T69" s="49"/>
      <c r="U69" s="64"/>
      <c r="V69" s="65"/>
      <c r="W69" s="64"/>
      <c r="X69" s="65"/>
      <c r="Y69" s="66"/>
      <c r="Z69" s="49"/>
      <c r="AA69" s="64">
        <v>2699.08</v>
      </c>
      <c r="AB69" s="65"/>
      <c r="AC69" s="64"/>
      <c r="AD69" s="65"/>
      <c r="AE69" s="66">
        <f t="shared" si="12"/>
        <v>2699.08</v>
      </c>
    </row>
    <row r="70" spans="1:31" ht="15">
      <c r="A70" s="30"/>
      <c r="B70" s="30"/>
      <c r="C70" s="30"/>
      <c r="D70" s="30"/>
      <c r="E70" s="30" t="s">
        <v>149</v>
      </c>
      <c r="F70" s="30"/>
      <c r="G70" s="30"/>
      <c r="H70" s="30"/>
      <c r="I70" s="61">
        <v>992.64</v>
      </c>
      <c r="J70" s="62"/>
      <c r="K70" s="61"/>
      <c r="L70" s="62"/>
      <c r="M70" s="63"/>
      <c r="O70" s="61"/>
      <c r="P70" s="62"/>
      <c r="Q70" s="61"/>
      <c r="R70" s="62"/>
      <c r="S70" s="63"/>
      <c r="U70" s="64"/>
      <c r="V70" s="65"/>
      <c r="W70" s="64"/>
      <c r="X70" s="65"/>
      <c r="Y70" s="66"/>
      <c r="AA70" s="64">
        <v>361.95</v>
      </c>
      <c r="AB70" s="65"/>
      <c r="AC70" s="64"/>
      <c r="AD70" s="65"/>
      <c r="AE70" s="66">
        <f t="shared" si="12"/>
        <v>361.95</v>
      </c>
    </row>
    <row r="71" spans="1:31" ht="15">
      <c r="A71" s="30"/>
      <c r="B71" s="30"/>
      <c r="C71" s="30"/>
      <c r="D71" s="30" t="s">
        <v>111</v>
      </c>
      <c r="E71" s="30"/>
      <c r="F71" s="30"/>
      <c r="G71" s="30"/>
      <c r="H71" s="30"/>
      <c r="I71" s="61">
        <f>ROUND(I32+I39+I59+SUM(I67:I70),5)</f>
        <v>45611.6</v>
      </c>
      <c r="J71" s="62"/>
      <c r="K71" s="61">
        <f>ROUND(K32+K39+K59+SUM(K67:K70),5)</f>
        <v>40371.72</v>
      </c>
      <c r="L71" s="62"/>
      <c r="M71" s="63">
        <f>ROUND((I71-K71),5)</f>
        <v>5239.88</v>
      </c>
      <c r="O71" s="61">
        <f>ROUND(O32+O39+O59+SUM(O67:O68),5)</f>
        <v>14318.88</v>
      </c>
      <c r="P71" s="62"/>
      <c r="Q71" s="61">
        <f>ROUND(Q32+Q39+Q59+SUM(Q67:Q68),5)</f>
        <v>17522.68</v>
      </c>
      <c r="R71" s="62"/>
      <c r="S71" s="63">
        <f>ROUND((O71-Q71),5)</f>
        <v>-3203.8</v>
      </c>
      <c r="U71" s="64">
        <f>ROUND(U32+U39+U59+SUM(U67:U68),5)</f>
        <v>6066.68</v>
      </c>
      <c r="V71" s="65"/>
      <c r="W71" s="64">
        <f>ROUND(W32+W39+W59+SUM(W67:W68),5)</f>
        <v>8385</v>
      </c>
      <c r="X71" s="65"/>
      <c r="Y71" s="66">
        <f>ROUND((U71-W71),5)</f>
        <v>-2318.32</v>
      </c>
      <c r="AA71" s="64">
        <v>2377.86</v>
      </c>
      <c r="AB71" s="65"/>
      <c r="AC71" s="64">
        <f>ROUND(AC32+AC39+AC59+SUM(AC67:AC68),5)</f>
        <v>0</v>
      </c>
      <c r="AD71" s="65"/>
      <c r="AE71" s="66">
        <f>ROUND((AA71-AC71),5)</f>
        <v>2377.86</v>
      </c>
    </row>
    <row r="72" spans="1:31" s="39" customFormat="1" ht="15">
      <c r="A72" s="38"/>
      <c r="B72" s="38" t="s">
        <v>112</v>
      </c>
      <c r="C72" s="38"/>
      <c r="D72" s="38"/>
      <c r="E72" s="38"/>
      <c r="F72" s="38"/>
      <c r="G72" s="38"/>
      <c r="H72" s="38"/>
      <c r="I72" s="67">
        <f>ROUND(I6+I31-I71,5)</f>
        <v>1071.71</v>
      </c>
      <c r="J72" s="67"/>
      <c r="K72" s="67">
        <f>ROUND(K6+K31-K71,5)</f>
        <v>6835.08</v>
      </c>
      <c r="L72" s="67"/>
      <c r="M72" s="63">
        <f>ROUND((I72-K72),5)</f>
        <v>-5763.37</v>
      </c>
      <c r="N72" s="68"/>
      <c r="O72" s="67">
        <f>ROUND(O6+O31-O71,5)</f>
        <v>-1118.88</v>
      </c>
      <c r="P72" s="67"/>
      <c r="Q72" s="67">
        <f>ROUND(Q6+Q31-Q71,5)</f>
        <v>-1862.68</v>
      </c>
      <c r="R72" s="67"/>
      <c r="S72" s="63">
        <f>ROUND((O72-Q72),5)</f>
        <v>743.8</v>
      </c>
      <c r="T72" s="68"/>
      <c r="U72" s="69">
        <f>ROUND(U6+U31-U71,5)</f>
        <v>-936.68</v>
      </c>
      <c r="V72" s="69"/>
      <c r="W72" s="69">
        <f>ROUND(W6+W31-W71,5)</f>
        <v>-2978.2</v>
      </c>
      <c r="X72" s="69"/>
      <c r="Y72" s="66">
        <f>ROUND((U72-W72),5)</f>
        <v>2041.52</v>
      </c>
      <c r="Z72" s="68"/>
      <c r="AA72" s="69">
        <v>2372.14</v>
      </c>
      <c r="AB72" s="69"/>
      <c r="AC72" s="69">
        <f>ROUND(AC6+AC31-AC71,5)</f>
        <v>0</v>
      </c>
      <c r="AD72" s="69"/>
      <c r="AE72" s="66">
        <f>ROUND((AA72-AC72),5)</f>
        <v>2372.14</v>
      </c>
    </row>
    <row r="73" spans="1:31" s="38" customFormat="1" ht="15">
      <c r="A73" s="38" t="s">
        <v>4</v>
      </c>
      <c r="I73" s="70">
        <f>I72</f>
        <v>1071.71</v>
      </c>
      <c r="J73" s="70"/>
      <c r="K73" s="70">
        <f>K72</f>
        <v>6835.08</v>
      </c>
      <c r="L73" s="70"/>
      <c r="M73" s="81">
        <f>ROUND((I73-K73),5)</f>
        <v>-5763.37</v>
      </c>
      <c r="N73" s="71"/>
      <c r="O73" s="70">
        <f>O72</f>
        <v>-1118.88</v>
      </c>
      <c r="P73" s="70"/>
      <c r="Q73" s="70">
        <f>Q72</f>
        <v>-1862.68</v>
      </c>
      <c r="R73" s="70"/>
      <c r="S73" s="81">
        <f>ROUND((O73-Q73),5)</f>
        <v>743.8</v>
      </c>
      <c r="T73" s="68"/>
      <c r="U73" s="72">
        <f>U72</f>
        <v>-936.68</v>
      </c>
      <c r="V73" s="72"/>
      <c r="W73" s="72">
        <f>W72</f>
        <v>-2978.2</v>
      </c>
      <c r="X73" s="72"/>
      <c r="Y73" s="82">
        <f>ROUND((U73-W73),5)</f>
        <v>2041.52</v>
      </c>
      <c r="Z73" s="68"/>
      <c r="AA73" s="72">
        <f>AA72</f>
        <v>2372.14</v>
      </c>
      <c r="AB73" s="72"/>
      <c r="AC73" s="72">
        <f>AC72</f>
        <v>0</v>
      </c>
      <c r="AD73" s="72"/>
      <c r="AE73" s="82">
        <f>ROUND((AA73-AC73),5)</f>
        <v>2372.14</v>
      </c>
    </row>
    <row r="75" ht="15">
      <c r="T75" s="73"/>
    </row>
    <row r="77" spans="15:26" ht="15">
      <c r="O77" s="73"/>
      <c r="P77" s="73"/>
      <c r="Q77" s="73"/>
      <c r="R77" s="73"/>
      <c r="S77" s="74"/>
      <c r="Z77" s="73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5" width="3.00390625" style="11" customWidth="1"/>
    <col min="6" max="6" width="30.140625" style="11" customWidth="1"/>
    <col min="7" max="7" width="8.421875" style="83" bestFit="1" customWidth="1"/>
    <col min="8" max="8" width="2.28125" style="83" customWidth="1"/>
    <col min="9" max="9" width="7.57421875" style="83" bestFit="1" customWidth="1"/>
    <col min="10" max="10" width="2.28125" style="83" customWidth="1"/>
    <col min="11" max="11" width="8.28125" style="83" bestFit="1" customWidth="1"/>
    <col min="12" max="12" width="2.28125" style="83" customWidth="1"/>
    <col min="13" max="13" width="11.57421875" style="83" bestFit="1" customWidth="1"/>
    <col min="14" max="15" width="9.140625" style="83" customWidth="1"/>
    <col min="16" max="18" width="9.140625" style="40" customWidth="1"/>
    <col min="19" max="16384" width="9.140625" style="34" customWidth="1"/>
  </cols>
  <sheetData>
    <row r="1" spans="1:13" ht="15.75">
      <c r="A1" s="13" t="s">
        <v>29</v>
      </c>
      <c r="B1" s="30"/>
      <c r="C1" s="30"/>
      <c r="D1" s="30"/>
      <c r="E1" s="30"/>
      <c r="F1" s="30"/>
      <c r="G1" s="12"/>
      <c r="H1" s="12"/>
      <c r="I1" s="12"/>
      <c r="J1" s="12"/>
      <c r="K1" s="12"/>
      <c r="L1" s="12"/>
      <c r="M1" s="14" t="s">
        <v>171</v>
      </c>
    </row>
    <row r="2" spans="1:13" ht="18">
      <c r="A2" s="15" t="s">
        <v>113</v>
      </c>
      <c r="B2" s="30"/>
      <c r="C2" s="30"/>
      <c r="D2" s="30"/>
      <c r="E2" s="30"/>
      <c r="F2" s="30"/>
      <c r="G2" s="12"/>
      <c r="H2" s="12"/>
      <c r="I2" s="12"/>
      <c r="J2" s="12"/>
      <c r="K2" s="12"/>
      <c r="L2" s="12"/>
      <c r="M2" s="16">
        <v>43648</v>
      </c>
    </row>
    <row r="3" spans="1:13" ht="15">
      <c r="A3" s="17" t="s">
        <v>172</v>
      </c>
      <c r="B3" s="30"/>
      <c r="C3" s="30"/>
      <c r="D3" s="30"/>
      <c r="E3" s="30"/>
      <c r="F3" s="30"/>
      <c r="G3" s="12"/>
      <c r="H3" s="12"/>
      <c r="I3" s="12"/>
      <c r="J3" s="12"/>
      <c r="K3" s="12"/>
      <c r="L3" s="12"/>
      <c r="M3" s="14" t="s">
        <v>47</v>
      </c>
    </row>
    <row r="4" spans="1:13" ht="15.75" thickBot="1">
      <c r="A4" s="30"/>
      <c r="B4" s="30"/>
      <c r="C4" s="30"/>
      <c r="D4" s="30"/>
      <c r="E4" s="30"/>
      <c r="F4" s="30"/>
      <c r="G4" s="84"/>
      <c r="H4" s="29"/>
      <c r="I4" s="84"/>
      <c r="J4" s="29"/>
      <c r="K4" s="84"/>
      <c r="L4" s="29"/>
      <c r="M4" s="84"/>
    </row>
    <row r="5" spans="1:13" s="9" customFormat="1" ht="16.5" thickBot="1" thickTop="1">
      <c r="A5" s="28"/>
      <c r="B5" s="28"/>
      <c r="C5" s="28"/>
      <c r="D5" s="28"/>
      <c r="E5" s="28"/>
      <c r="F5" s="28"/>
      <c r="G5" s="75" t="s">
        <v>173</v>
      </c>
      <c r="H5" s="18"/>
      <c r="I5" s="75" t="s">
        <v>174</v>
      </c>
      <c r="J5" s="18"/>
      <c r="K5" s="75" t="s">
        <v>142</v>
      </c>
      <c r="L5" s="18"/>
      <c r="M5" s="75" t="s">
        <v>143</v>
      </c>
    </row>
    <row r="6" spans="1:13" ht="15.75" thickTop="1">
      <c r="A6" s="30"/>
      <c r="B6" s="30" t="s">
        <v>73</v>
      </c>
      <c r="C6" s="30"/>
      <c r="D6" s="30"/>
      <c r="E6" s="30"/>
      <c r="F6" s="30"/>
      <c r="G6" s="31"/>
      <c r="H6" s="32"/>
      <c r="I6" s="31"/>
      <c r="J6" s="32"/>
      <c r="K6" s="31"/>
      <c r="L6" s="32"/>
      <c r="M6" s="76"/>
    </row>
    <row r="7" spans="1:13" ht="15">
      <c r="A7" s="30"/>
      <c r="B7" s="30"/>
      <c r="C7" s="30"/>
      <c r="D7" s="30" t="s">
        <v>1</v>
      </c>
      <c r="E7" s="30"/>
      <c r="F7" s="30"/>
      <c r="G7" s="31"/>
      <c r="H7" s="32"/>
      <c r="I7" s="31"/>
      <c r="J7" s="32"/>
      <c r="K7" s="31"/>
      <c r="L7" s="32"/>
      <c r="M7" s="76"/>
    </row>
    <row r="8" spans="1:13" ht="15">
      <c r="A8" s="30"/>
      <c r="B8" s="30"/>
      <c r="C8" s="30"/>
      <c r="D8" s="30"/>
      <c r="E8" s="30" t="s">
        <v>74</v>
      </c>
      <c r="F8" s="30"/>
      <c r="G8" s="31"/>
      <c r="H8" s="32"/>
      <c r="I8" s="31"/>
      <c r="J8" s="32"/>
      <c r="K8" s="31"/>
      <c r="L8" s="32"/>
      <c r="M8" s="76"/>
    </row>
    <row r="9" spans="1:13" ht="15.75" thickBot="1">
      <c r="A9" s="30"/>
      <c r="B9" s="30"/>
      <c r="C9" s="30"/>
      <c r="D9" s="30"/>
      <c r="E9" s="30"/>
      <c r="F9" s="30" t="s">
        <v>75</v>
      </c>
      <c r="G9" s="42">
        <v>-8000</v>
      </c>
      <c r="H9" s="32"/>
      <c r="I9" s="42">
        <v>-1000</v>
      </c>
      <c r="J9" s="32"/>
      <c r="K9" s="42">
        <f>ROUND((G9-I9),5)</f>
        <v>-7000</v>
      </c>
      <c r="L9" s="32"/>
      <c r="M9" s="77">
        <f>ROUND(IF(G9=0,IF(I9=0,0,SIGN(-I9)),IF(I9=0,SIGN(G9),(G9-I9)/ABS(I9))),5)</f>
        <v>-7</v>
      </c>
    </row>
    <row r="10" spans="1:13" ht="15">
      <c r="A10" s="30"/>
      <c r="B10" s="30"/>
      <c r="C10" s="30"/>
      <c r="D10" s="30"/>
      <c r="E10" s="30" t="s">
        <v>77</v>
      </c>
      <c r="F10" s="30"/>
      <c r="G10" s="31">
        <f>ROUND(SUM(G8:G9),5)</f>
        <v>-8000</v>
      </c>
      <c r="H10" s="32"/>
      <c r="I10" s="31">
        <f>ROUND(SUM(I8:I9),5)</f>
        <v>-1000</v>
      </c>
      <c r="J10" s="32"/>
      <c r="K10" s="31">
        <f>ROUND((G10-I10),5)</f>
        <v>-7000</v>
      </c>
      <c r="L10" s="32"/>
      <c r="M10" s="76">
        <f>ROUND(IF(G10=0,IF(I10=0,0,SIGN(-I10)),IF(I10=0,SIGN(G10),(G10-I10)/ABS(I10))),5)</f>
        <v>-7</v>
      </c>
    </row>
    <row r="11" spans="1:13" ht="15">
      <c r="A11" s="30"/>
      <c r="B11" s="30"/>
      <c r="C11" s="30"/>
      <c r="D11" s="30"/>
      <c r="E11" s="30" t="s">
        <v>78</v>
      </c>
      <c r="F11" s="30"/>
      <c r="G11" s="31"/>
      <c r="H11" s="32"/>
      <c r="I11" s="31"/>
      <c r="J11" s="32"/>
      <c r="K11" s="31"/>
      <c r="L11" s="32"/>
      <c r="M11" s="76"/>
    </row>
    <row r="12" spans="1:13" ht="15.75" thickBot="1">
      <c r="A12" s="30"/>
      <c r="B12" s="30"/>
      <c r="C12" s="30"/>
      <c r="D12" s="30"/>
      <c r="E12" s="30"/>
      <c r="F12" s="30" t="s">
        <v>79</v>
      </c>
      <c r="G12" s="42">
        <v>0</v>
      </c>
      <c r="H12" s="32"/>
      <c r="I12" s="42">
        <v>0</v>
      </c>
      <c r="J12" s="32"/>
      <c r="K12" s="42">
        <f>ROUND((G12-I12),5)</f>
        <v>0</v>
      </c>
      <c r="L12" s="32"/>
      <c r="M12" s="77">
        <f>ROUND(IF(G12=0,IF(I12=0,0,SIGN(-I12)),IF(I12=0,SIGN(G12),(G12-I12)/ABS(I12))),5)</f>
        <v>0</v>
      </c>
    </row>
    <row r="13" spans="1:13" ht="15">
      <c r="A13" s="30"/>
      <c r="B13" s="30"/>
      <c r="C13" s="30"/>
      <c r="D13" s="30"/>
      <c r="E13" s="30" t="s">
        <v>81</v>
      </c>
      <c r="F13" s="30"/>
      <c r="G13" s="31">
        <f>ROUND(SUM(G11:G12),5)</f>
        <v>0</v>
      </c>
      <c r="H13" s="32"/>
      <c r="I13" s="31">
        <f>ROUND(SUM(I11:I12),5)</f>
        <v>0</v>
      </c>
      <c r="J13" s="32"/>
      <c r="K13" s="31">
        <f>ROUND((G13-I13),5)</f>
        <v>0</v>
      </c>
      <c r="L13" s="32"/>
      <c r="M13" s="76">
        <f>ROUND(IF(G13=0,IF(I13=0,0,SIGN(-I13)),IF(I13=0,SIGN(G13),(G13-I13)/ABS(I13))),5)</f>
        <v>0</v>
      </c>
    </row>
    <row r="14" spans="1:13" ht="15">
      <c r="A14" s="30"/>
      <c r="B14" s="30"/>
      <c r="C14" s="30"/>
      <c r="D14" s="30"/>
      <c r="E14" s="30" t="s">
        <v>82</v>
      </c>
      <c r="F14" s="30"/>
      <c r="G14" s="31"/>
      <c r="H14" s="32"/>
      <c r="I14" s="31"/>
      <c r="J14" s="32"/>
      <c r="K14" s="31"/>
      <c r="L14" s="32"/>
      <c r="M14" s="76"/>
    </row>
    <row r="15" spans="1:13" ht="15.75" thickBot="1">
      <c r="A15" s="30"/>
      <c r="B15" s="30"/>
      <c r="C15" s="30"/>
      <c r="D15" s="30"/>
      <c r="E15" s="30"/>
      <c r="F15" s="30" t="s">
        <v>83</v>
      </c>
      <c r="G15" s="42">
        <v>0</v>
      </c>
      <c r="H15" s="32"/>
      <c r="I15" s="42">
        <v>0</v>
      </c>
      <c r="J15" s="32"/>
      <c r="K15" s="42">
        <f aca="true" t="shared" si="0" ref="K15:K23">ROUND((G15-I15),5)</f>
        <v>0</v>
      </c>
      <c r="L15" s="32"/>
      <c r="M15" s="77">
        <f aca="true" t="shared" si="1" ref="M15:M23">ROUND(IF(G15=0,IF(I15=0,0,SIGN(-I15)),IF(I15=0,SIGN(G15),(G15-I15)/ABS(I15))),5)</f>
        <v>0</v>
      </c>
    </row>
    <row r="16" spans="1:13" ht="15">
      <c r="A16" s="30"/>
      <c r="B16" s="30"/>
      <c r="C16" s="30"/>
      <c r="D16" s="30"/>
      <c r="E16" s="30" t="s">
        <v>84</v>
      </c>
      <c r="F16" s="30"/>
      <c r="G16" s="31">
        <f>ROUND(SUM(G14:G15),5)</f>
        <v>0</v>
      </c>
      <c r="H16" s="32"/>
      <c r="I16" s="31">
        <f>ROUND(SUM(I14:I15),5)</f>
        <v>0</v>
      </c>
      <c r="J16" s="32"/>
      <c r="K16" s="31">
        <f t="shared" si="0"/>
        <v>0</v>
      </c>
      <c r="L16" s="32"/>
      <c r="M16" s="76">
        <f t="shared" si="1"/>
        <v>0</v>
      </c>
    </row>
    <row r="17" spans="1:13" ht="15">
      <c r="A17" s="30"/>
      <c r="B17" s="30"/>
      <c r="C17" s="30"/>
      <c r="D17" s="30"/>
      <c r="E17" s="30" t="s">
        <v>85</v>
      </c>
      <c r="F17" s="30"/>
      <c r="G17" s="31">
        <v>0.81</v>
      </c>
      <c r="H17" s="32"/>
      <c r="I17" s="31">
        <v>0.81</v>
      </c>
      <c r="J17" s="32"/>
      <c r="K17" s="31">
        <f t="shared" si="0"/>
        <v>0</v>
      </c>
      <c r="L17" s="32"/>
      <c r="M17" s="76">
        <f t="shared" si="1"/>
        <v>0</v>
      </c>
    </row>
    <row r="18" spans="1:13" ht="15">
      <c r="A18" s="30"/>
      <c r="B18" s="30"/>
      <c r="C18" s="30"/>
      <c r="D18" s="30"/>
      <c r="E18" s="30" t="s">
        <v>86</v>
      </c>
      <c r="F18" s="30"/>
      <c r="G18" s="31">
        <v>1</v>
      </c>
      <c r="H18" s="32"/>
      <c r="I18" s="31">
        <v>0</v>
      </c>
      <c r="J18" s="32"/>
      <c r="K18" s="31">
        <f t="shared" si="0"/>
        <v>1</v>
      </c>
      <c r="L18" s="32"/>
      <c r="M18" s="76">
        <f t="shared" si="1"/>
        <v>1</v>
      </c>
    </row>
    <row r="19" spans="1:13" ht="15">
      <c r="A19" s="30"/>
      <c r="B19" s="30"/>
      <c r="C19" s="30"/>
      <c r="D19" s="30"/>
      <c r="E19" s="30" t="s">
        <v>139</v>
      </c>
      <c r="F19" s="30"/>
      <c r="G19" s="31">
        <v>0</v>
      </c>
      <c r="H19" s="32"/>
      <c r="I19" s="31">
        <v>270</v>
      </c>
      <c r="J19" s="32"/>
      <c r="K19" s="31">
        <f t="shared" si="0"/>
        <v>-270</v>
      </c>
      <c r="L19" s="32"/>
      <c r="M19" s="76">
        <f t="shared" si="1"/>
        <v>-1</v>
      </c>
    </row>
    <row r="20" spans="1:13" ht="15">
      <c r="A20" s="30"/>
      <c r="B20" s="30"/>
      <c r="C20" s="30"/>
      <c r="D20" s="30"/>
      <c r="E20" s="30" t="s">
        <v>141</v>
      </c>
      <c r="F20" s="30"/>
      <c r="G20" s="31">
        <v>100</v>
      </c>
      <c r="H20" s="32"/>
      <c r="I20" s="31">
        <v>0</v>
      </c>
      <c r="J20" s="32"/>
      <c r="K20" s="31">
        <f t="shared" si="0"/>
        <v>100</v>
      </c>
      <c r="L20" s="32"/>
      <c r="M20" s="76">
        <f t="shared" si="1"/>
        <v>1</v>
      </c>
    </row>
    <row r="21" spans="1:13" ht="15.75" thickBot="1">
      <c r="A21" s="30"/>
      <c r="B21" s="30"/>
      <c r="C21" s="30"/>
      <c r="D21" s="30"/>
      <c r="E21" s="30" t="s">
        <v>150</v>
      </c>
      <c r="F21" s="30"/>
      <c r="G21" s="31">
        <v>9.64</v>
      </c>
      <c r="H21" s="32"/>
      <c r="I21" s="31">
        <v>0</v>
      </c>
      <c r="J21" s="32"/>
      <c r="K21" s="31">
        <f t="shared" si="0"/>
        <v>9.64</v>
      </c>
      <c r="L21" s="32"/>
      <c r="M21" s="76">
        <f t="shared" si="1"/>
        <v>1</v>
      </c>
    </row>
    <row r="22" spans="1:13" ht="15.75" thickBot="1">
      <c r="A22" s="30"/>
      <c r="B22" s="30"/>
      <c r="C22" s="30"/>
      <c r="D22" s="30" t="s">
        <v>2</v>
      </c>
      <c r="E22" s="30"/>
      <c r="F22" s="30"/>
      <c r="G22" s="44">
        <f>ROUND(G7+G10+G13+SUM(G16:G21),5)</f>
        <v>-7888.55</v>
      </c>
      <c r="H22" s="32"/>
      <c r="I22" s="44">
        <f>ROUND(I7+I10+I13+SUM(I16:I21),5)</f>
        <v>-729.19</v>
      </c>
      <c r="J22" s="32"/>
      <c r="K22" s="44">
        <f t="shared" si="0"/>
        <v>-7159.36</v>
      </c>
      <c r="L22" s="32"/>
      <c r="M22" s="78">
        <f t="shared" si="1"/>
        <v>-9.81824</v>
      </c>
    </row>
    <row r="23" spans="1:13" ht="15">
      <c r="A23" s="30"/>
      <c r="B23" s="30"/>
      <c r="C23" s="30" t="s">
        <v>3</v>
      </c>
      <c r="D23" s="30"/>
      <c r="E23" s="30"/>
      <c r="F23" s="30"/>
      <c r="G23" s="31">
        <f>G22</f>
        <v>-7888.55</v>
      </c>
      <c r="H23" s="32"/>
      <c r="I23" s="31">
        <f>I22</f>
        <v>-729.19</v>
      </c>
      <c r="J23" s="32"/>
      <c r="K23" s="31">
        <f t="shared" si="0"/>
        <v>-7159.36</v>
      </c>
      <c r="L23" s="32"/>
      <c r="M23" s="76">
        <f t="shared" si="1"/>
        <v>-9.81824</v>
      </c>
    </row>
    <row r="24" spans="1:13" ht="15">
      <c r="A24" s="30"/>
      <c r="B24" s="30"/>
      <c r="C24" s="30"/>
      <c r="D24" s="30" t="s">
        <v>89</v>
      </c>
      <c r="E24" s="30"/>
      <c r="F24" s="30"/>
      <c r="G24" s="31"/>
      <c r="H24" s="32"/>
      <c r="I24" s="31"/>
      <c r="J24" s="32"/>
      <c r="K24" s="31"/>
      <c r="L24" s="32"/>
      <c r="M24" s="76"/>
    </row>
    <row r="25" spans="1:13" ht="15">
      <c r="A25" s="30"/>
      <c r="B25" s="30"/>
      <c r="C25" s="30"/>
      <c r="D25" s="30"/>
      <c r="E25" s="30" t="s">
        <v>96</v>
      </c>
      <c r="F25" s="30"/>
      <c r="G25" s="31"/>
      <c r="H25" s="32"/>
      <c r="I25" s="31"/>
      <c r="J25" s="32"/>
      <c r="K25" s="31"/>
      <c r="L25" s="32"/>
      <c r="M25" s="76"/>
    </row>
    <row r="26" spans="1:13" ht="15.75" thickBot="1">
      <c r="A26" s="30"/>
      <c r="B26" s="30"/>
      <c r="C26" s="30"/>
      <c r="D26" s="30"/>
      <c r="E26" s="30"/>
      <c r="F26" s="30" t="s">
        <v>97</v>
      </c>
      <c r="G26" s="42">
        <v>226.76</v>
      </c>
      <c r="H26" s="32"/>
      <c r="I26" s="42">
        <v>276.7</v>
      </c>
      <c r="J26" s="32"/>
      <c r="K26" s="42">
        <f>ROUND((G26-I26),5)</f>
        <v>-49.94</v>
      </c>
      <c r="L26" s="32"/>
      <c r="M26" s="77">
        <f>ROUND(IF(G26=0,IF(I26=0,0,SIGN(-I26)),IF(I26=0,SIGN(G26),(G26-I26)/ABS(I26))),5)</f>
        <v>-0.18048</v>
      </c>
    </row>
    <row r="27" spans="1:18" s="11" customFormat="1" ht="15">
      <c r="A27" s="30"/>
      <c r="B27" s="30"/>
      <c r="C27" s="30"/>
      <c r="D27" s="30"/>
      <c r="E27" s="30" t="s">
        <v>103</v>
      </c>
      <c r="F27" s="30"/>
      <c r="G27" s="31">
        <f>ROUND(SUM(G25:G26),5)</f>
        <v>226.76</v>
      </c>
      <c r="H27" s="32"/>
      <c r="I27" s="31">
        <f>ROUND(SUM(I25:I26),5)</f>
        <v>276.7</v>
      </c>
      <c r="J27" s="32"/>
      <c r="K27" s="31">
        <f>ROUND((G27-I27),5)</f>
        <v>-49.94</v>
      </c>
      <c r="L27" s="32"/>
      <c r="M27" s="76">
        <f>ROUND(IF(G27=0,IF(I27=0,0,SIGN(-I27)),IF(I27=0,SIGN(G27),(G27-I27)/ABS(I27))),5)</f>
        <v>-0.18048</v>
      </c>
      <c r="N27" s="83"/>
      <c r="O27" s="83"/>
      <c r="P27" s="40"/>
      <c r="Q27" s="40"/>
      <c r="R27" s="40"/>
    </row>
    <row r="28" spans="1:13" ht="15">
      <c r="A28" s="30"/>
      <c r="B28" s="30"/>
      <c r="C28" s="30"/>
      <c r="D28" s="30"/>
      <c r="E28" s="30" t="s">
        <v>104</v>
      </c>
      <c r="F28" s="30"/>
      <c r="G28" s="31"/>
      <c r="H28" s="32"/>
      <c r="I28" s="31"/>
      <c r="J28" s="32"/>
      <c r="K28" s="31"/>
      <c r="L28" s="32"/>
      <c r="M28" s="76"/>
    </row>
    <row r="29" spans="1:13" ht="15">
      <c r="A29" s="30"/>
      <c r="B29" s="30"/>
      <c r="C29" s="30"/>
      <c r="D29" s="30"/>
      <c r="E29" s="30"/>
      <c r="F29" s="30" t="s">
        <v>105</v>
      </c>
      <c r="G29" s="31">
        <v>3900</v>
      </c>
      <c r="H29" s="32"/>
      <c r="I29" s="31">
        <v>3000</v>
      </c>
      <c r="J29" s="32"/>
      <c r="K29" s="31">
        <f aca="true" t="shared" si="2" ref="K29:K36">ROUND((G29-I29),5)</f>
        <v>900</v>
      </c>
      <c r="L29" s="32"/>
      <c r="M29" s="76">
        <f aca="true" t="shared" si="3" ref="M29:M36">ROUND(IF(G29=0,IF(I29=0,0,SIGN(-I29)),IF(I29=0,SIGN(G29),(G29-I29)/ABS(I29))),5)</f>
        <v>0.3</v>
      </c>
    </row>
    <row r="30" spans="1:13" ht="15.75" thickBot="1">
      <c r="A30" s="30"/>
      <c r="B30" s="30"/>
      <c r="C30" s="30"/>
      <c r="D30" s="30"/>
      <c r="E30" s="30"/>
      <c r="F30" s="30" t="s">
        <v>106</v>
      </c>
      <c r="G30" s="42">
        <v>0</v>
      </c>
      <c r="H30" s="32"/>
      <c r="I30" s="42">
        <v>142</v>
      </c>
      <c r="J30" s="32"/>
      <c r="K30" s="42">
        <f t="shared" si="2"/>
        <v>-142</v>
      </c>
      <c r="L30" s="32"/>
      <c r="M30" s="77">
        <f t="shared" si="3"/>
        <v>-1</v>
      </c>
    </row>
    <row r="31" spans="1:13" ht="15">
      <c r="A31" s="30"/>
      <c r="B31" s="30"/>
      <c r="C31" s="30"/>
      <c r="D31" s="30"/>
      <c r="E31" s="30" t="s">
        <v>110</v>
      </c>
      <c r="F31" s="30"/>
      <c r="G31" s="31">
        <f>ROUND(SUM(G28:G30),5)</f>
        <v>3900</v>
      </c>
      <c r="H31" s="32"/>
      <c r="I31" s="31">
        <f>ROUND(SUM(I28:I30),5)</f>
        <v>3142</v>
      </c>
      <c r="J31" s="32"/>
      <c r="K31" s="31">
        <f t="shared" si="2"/>
        <v>758</v>
      </c>
      <c r="L31" s="32"/>
      <c r="M31" s="76">
        <f t="shared" si="3"/>
        <v>0.24125</v>
      </c>
    </row>
    <row r="32" spans="1:13" ht="15">
      <c r="A32" s="30"/>
      <c r="B32" s="30"/>
      <c r="C32" s="30"/>
      <c r="D32" s="30"/>
      <c r="E32" s="30" t="s">
        <v>154</v>
      </c>
      <c r="F32" s="30"/>
      <c r="G32" s="31">
        <v>48.24</v>
      </c>
      <c r="H32" s="32"/>
      <c r="I32" s="31">
        <v>0</v>
      </c>
      <c r="J32" s="32"/>
      <c r="K32" s="31">
        <f t="shared" si="2"/>
        <v>48.24</v>
      </c>
      <c r="L32" s="32"/>
      <c r="M32" s="76">
        <f t="shared" si="3"/>
        <v>1</v>
      </c>
    </row>
    <row r="33" spans="1:13" ht="15.75" thickBot="1">
      <c r="A33" s="30"/>
      <c r="B33" s="30"/>
      <c r="C33" s="30"/>
      <c r="D33" s="30"/>
      <c r="E33" s="30" t="s">
        <v>149</v>
      </c>
      <c r="F33" s="30"/>
      <c r="G33" s="31">
        <v>482.43</v>
      </c>
      <c r="H33" s="32"/>
      <c r="I33" s="31">
        <v>0</v>
      </c>
      <c r="J33" s="32"/>
      <c r="K33" s="31">
        <f t="shared" si="2"/>
        <v>482.43</v>
      </c>
      <c r="L33" s="32"/>
      <c r="M33" s="76">
        <f t="shared" si="3"/>
        <v>1</v>
      </c>
    </row>
    <row r="34" spans="1:18" ht="15.75" thickBot="1">
      <c r="A34" s="30"/>
      <c r="B34" s="30"/>
      <c r="C34" s="30"/>
      <c r="D34" s="30" t="s">
        <v>111</v>
      </c>
      <c r="E34" s="30"/>
      <c r="F34" s="30"/>
      <c r="G34" s="26">
        <f>ROUND(G24+G27+SUM(G31:G33),5)</f>
        <v>4657.43</v>
      </c>
      <c r="H34" s="32"/>
      <c r="I34" s="26">
        <f>ROUND(I24+I27+SUM(I31:I33),5)</f>
        <v>3418.7</v>
      </c>
      <c r="J34" s="32"/>
      <c r="K34" s="26">
        <f t="shared" si="2"/>
        <v>1238.73</v>
      </c>
      <c r="L34" s="32"/>
      <c r="M34" s="79">
        <f t="shared" si="3"/>
        <v>0.36234</v>
      </c>
      <c r="P34" s="11"/>
      <c r="Q34" s="11"/>
      <c r="R34" s="11"/>
    </row>
    <row r="35" spans="1:13" ht="15.75" thickBot="1">
      <c r="A35" s="30"/>
      <c r="B35" s="30" t="s">
        <v>112</v>
      </c>
      <c r="C35" s="30"/>
      <c r="D35" s="30"/>
      <c r="E35" s="30"/>
      <c r="F35" s="30"/>
      <c r="G35" s="26">
        <f>ROUND(G6+G23-G34,5)</f>
        <v>-12545.98</v>
      </c>
      <c r="H35" s="32"/>
      <c r="I35" s="26">
        <f>ROUND(I6+I23-I34,5)</f>
        <v>-4147.89</v>
      </c>
      <c r="J35" s="32"/>
      <c r="K35" s="26">
        <f t="shared" si="2"/>
        <v>-8398.09</v>
      </c>
      <c r="L35" s="32"/>
      <c r="M35" s="79">
        <f t="shared" si="3"/>
        <v>-2.02467</v>
      </c>
    </row>
    <row r="36" spans="1:15" ht="15.75" thickBot="1">
      <c r="A36" s="30" t="s">
        <v>4</v>
      </c>
      <c r="B36" s="30"/>
      <c r="C36" s="30"/>
      <c r="D36" s="30"/>
      <c r="E36" s="30"/>
      <c r="F36" s="30"/>
      <c r="G36" s="27">
        <f>G35</f>
        <v>-12545.98</v>
      </c>
      <c r="H36" s="30"/>
      <c r="I36" s="27">
        <f>I35</f>
        <v>-4147.89</v>
      </c>
      <c r="J36" s="30"/>
      <c r="K36" s="27">
        <f t="shared" si="2"/>
        <v>-8398.09</v>
      </c>
      <c r="L36" s="30"/>
      <c r="M36" s="80">
        <f t="shared" si="3"/>
        <v>-2.02467</v>
      </c>
      <c r="N36" s="11"/>
      <c r="O36" s="11"/>
    </row>
    <row r="37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32">
      <selection activeCell="J38" sqref="J38"/>
    </sheetView>
  </sheetViews>
  <sheetFormatPr defaultColWidth="9.140625" defaultRowHeight="15"/>
  <cols>
    <col min="1" max="7" width="3.00390625" style="11" customWidth="1"/>
    <col min="8" max="8" width="25.7109375" style="11" customWidth="1"/>
    <col min="9" max="9" width="12.28125" style="83" bestFit="1" customWidth="1"/>
    <col min="10" max="10" width="2.28125" style="83" customWidth="1"/>
    <col min="11" max="11" width="12.28125" style="83" bestFit="1" customWidth="1"/>
    <col min="12" max="12" width="2.28125" style="83" customWidth="1"/>
    <col min="13" max="13" width="8.28125" style="83" bestFit="1" customWidth="1"/>
    <col min="14" max="14" width="2.28125" style="83" customWidth="1"/>
    <col min="15" max="15" width="11.57421875" style="83" bestFit="1" customWidth="1"/>
    <col min="16" max="17" width="9.140625" style="83" customWidth="1"/>
    <col min="18" max="18" width="9.140625" style="35" customWidth="1"/>
    <col min="19" max="16384" width="9.140625" style="34" customWidth="1"/>
  </cols>
  <sheetData>
    <row r="1" spans="1:15" ht="15.75">
      <c r="A1" s="13" t="s">
        <v>29</v>
      </c>
      <c r="B1" s="30"/>
      <c r="C1" s="30"/>
      <c r="D1" s="30"/>
      <c r="E1" s="30"/>
      <c r="F1" s="30"/>
      <c r="G1" s="30"/>
      <c r="H1" s="30"/>
      <c r="I1" s="12"/>
      <c r="J1" s="12"/>
      <c r="K1" s="12"/>
      <c r="L1" s="12"/>
      <c r="M1" s="12"/>
      <c r="N1" s="12"/>
      <c r="O1" s="14" t="s">
        <v>175</v>
      </c>
    </row>
    <row r="2" spans="1:15" ht="18">
      <c r="A2" s="15" t="s">
        <v>113</v>
      </c>
      <c r="B2" s="30"/>
      <c r="C2" s="30"/>
      <c r="D2" s="30"/>
      <c r="E2" s="30"/>
      <c r="F2" s="30"/>
      <c r="G2" s="30"/>
      <c r="H2" s="30"/>
      <c r="I2" s="12"/>
      <c r="J2" s="12"/>
      <c r="K2" s="12"/>
      <c r="L2" s="12"/>
      <c r="M2" s="12"/>
      <c r="N2" s="12"/>
      <c r="O2" s="16">
        <v>43648</v>
      </c>
    </row>
    <row r="3" spans="1:15" ht="15">
      <c r="A3" s="17" t="s">
        <v>155</v>
      </c>
      <c r="B3" s="30"/>
      <c r="C3" s="30"/>
      <c r="D3" s="30"/>
      <c r="E3" s="30"/>
      <c r="F3" s="30"/>
      <c r="G3" s="30"/>
      <c r="H3" s="30"/>
      <c r="I3" s="12"/>
      <c r="J3" s="12"/>
      <c r="K3" s="12"/>
      <c r="L3" s="12"/>
      <c r="M3" s="12"/>
      <c r="N3" s="12"/>
      <c r="O3" s="14" t="s">
        <v>47</v>
      </c>
    </row>
    <row r="4" spans="1:15" ht="15.75" thickBot="1">
      <c r="A4" s="30"/>
      <c r="B4" s="30"/>
      <c r="C4" s="30"/>
      <c r="D4" s="30"/>
      <c r="E4" s="30"/>
      <c r="F4" s="30"/>
      <c r="G4" s="30"/>
      <c r="H4" s="30"/>
      <c r="I4" s="84"/>
      <c r="J4" s="29"/>
      <c r="K4" s="84"/>
      <c r="L4" s="29"/>
      <c r="M4" s="84"/>
      <c r="N4" s="29"/>
      <c r="O4" s="84"/>
    </row>
    <row r="5" spans="1:15" s="9" customFormat="1" ht="16.5" thickBot="1" thickTop="1">
      <c r="A5" s="28"/>
      <c r="B5" s="28"/>
      <c r="C5" s="28"/>
      <c r="D5" s="28"/>
      <c r="E5" s="28"/>
      <c r="F5" s="28"/>
      <c r="G5" s="28"/>
      <c r="H5" s="28"/>
      <c r="I5" s="75" t="s">
        <v>160</v>
      </c>
      <c r="J5" s="18"/>
      <c r="K5" s="75" t="s">
        <v>176</v>
      </c>
      <c r="L5" s="18"/>
      <c r="M5" s="75" t="s">
        <v>142</v>
      </c>
      <c r="N5" s="18"/>
      <c r="O5" s="75" t="s">
        <v>143</v>
      </c>
    </row>
    <row r="6" spans="1:15" ht="15.75" thickTop="1">
      <c r="A6" s="30"/>
      <c r="B6" s="30" t="s">
        <v>73</v>
      </c>
      <c r="C6" s="30"/>
      <c r="D6" s="30"/>
      <c r="E6" s="30"/>
      <c r="F6" s="30"/>
      <c r="G6" s="30"/>
      <c r="H6" s="30"/>
      <c r="I6" s="31"/>
      <c r="J6" s="32"/>
      <c r="K6" s="31"/>
      <c r="L6" s="32"/>
      <c r="M6" s="31"/>
      <c r="N6" s="32"/>
      <c r="O6" s="76"/>
    </row>
    <row r="7" spans="1:15" ht="15">
      <c r="A7" s="30"/>
      <c r="B7" s="30"/>
      <c r="C7" s="30"/>
      <c r="D7" s="30" t="s">
        <v>1</v>
      </c>
      <c r="E7" s="30"/>
      <c r="F7" s="30"/>
      <c r="G7" s="30"/>
      <c r="H7" s="30"/>
      <c r="I7" s="31"/>
      <c r="J7" s="32"/>
      <c r="K7" s="31"/>
      <c r="L7" s="32"/>
      <c r="M7" s="31"/>
      <c r="N7" s="32"/>
      <c r="O7" s="76"/>
    </row>
    <row r="8" spans="1:15" ht="15">
      <c r="A8" s="30"/>
      <c r="B8" s="30"/>
      <c r="C8" s="30"/>
      <c r="D8" s="30"/>
      <c r="E8" s="30" t="s">
        <v>74</v>
      </c>
      <c r="F8" s="30"/>
      <c r="G8" s="30"/>
      <c r="H8" s="30"/>
      <c r="I8" s="31"/>
      <c r="J8" s="32"/>
      <c r="K8" s="31"/>
      <c r="L8" s="32"/>
      <c r="M8" s="31"/>
      <c r="N8" s="32"/>
      <c r="O8" s="76"/>
    </row>
    <row r="9" spans="1:15" ht="15">
      <c r="A9" s="30"/>
      <c r="B9" s="30"/>
      <c r="C9" s="30"/>
      <c r="D9" s="30"/>
      <c r="E9" s="30"/>
      <c r="F9" s="30" t="s">
        <v>75</v>
      </c>
      <c r="G9" s="30"/>
      <c r="H9" s="30"/>
      <c r="I9" s="31">
        <v>37000</v>
      </c>
      <c r="J9" s="32"/>
      <c r="K9" s="31">
        <v>30999.15</v>
      </c>
      <c r="L9" s="32"/>
      <c r="M9" s="31">
        <f>ROUND((I9-K9),5)</f>
        <v>6000.85</v>
      </c>
      <c r="N9" s="32"/>
      <c r="O9" s="76">
        <f>ROUND(IF(I9=0,IF(K9=0,0,SIGN(-K9)),IF(K9=0,SIGN(I9),(I9-K9)/ABS(K9))),5)</f>
        <v>0.19358</v>
      </c>
    </row>
    <row r="10" spans="1:15" ht="15">
      <c r="A10" s="30"/>
      <c r="B10" s="30"/>
      <c r="C10" s="30"/>
      <c r="D10" s="30"/>
      <c r="E10" s="30"/>
      <c r="F10" s="30" t="s">
        <v>76</v>
      </c>
      <c r="G10" s="30"/>
      <c r="H10" s="30"/>
      <c r="I10" s="31">
        <v>0</v>
      </c>
      <c r="J10" s="32"/>
      <c r="K10" s="31">
        <v>2999.15</v>
      </c>
      <c r="L10" s="32"/>
      <c r="M10" s="31">
        <f>ROUND((I10-K10),5)</f>
        <v>-2999.15</v>
      </c>
      <c r="N10" s="32"/>
      <c r="O10" s="76">
        <f>ROUND(IF(I10=0,IF(K10=0,0,SIGN(-K10)),IF(K10=0,SIGN(I10),(I10-K10)/ABS(K10))),5)</f>
        <v>-1</v>
      </c>
    </row>
    <row r="11" spans="1:15" ht="15.75" thickBot="1">
      <c r="A11" s="30"/>
      <c r="B11" s="30"/>
      <c r="C11" s="30"/>
      <c r="D11" s="30"/>
      <c r="E11" s="30"/>
      <c r="F11" s="30" t="s">
        <v>114</v>
      </c>
      <c r="G11" s="30"/>
      <c r="H11" s="30"/>
      <c r="I11" s="42">
        <v>1000</v>
      </c>
      <c r="J11" s="32"/>
      <c r="K11" s="42">
        <v>2000</v>
      </c>
      <c r="L11" s="32"/>
      <c r="M11" s="42">
        <f>ROUND((I11-K11),5)</f>
        <v>-1000</v>
      </c>
      <c r="N11" s="32"/>
      <c r="O11" s="77">
        <f>ROUND(IF(I11=0,IF(K11=0,0,SIGN(-K11)),IF(K11=0,SIGN(I11),(I11-K11)/ABS(K11))),5)</f>
        <v>-0.5</v>
      </c>
    </row>
    <row r="12" spans="1:15" ht="15">
      <c r="A12" s="30"/>
      <c r="B12" s="30"/>
      <c r="C12" s="30"/>
      <c r="D12" s="30"/>
      <c r="E12" s="30" t="s">
        <v>77</v>
      </c>
      <c r="F12" s="30"/>
      <c r="G12" s="30"/>
      <c r="H12" s="30"/>
      <c r="I12" s="31">
        <f>ROUND(SUM(I8:I11),5)</f>
        <v>38000</v>
      </c>
      <c r="J12" s="32"/>
      <c r="K12" s="31">
        <f>ROUND(SUM(K8:K11),5)</f>
        <v>35998.3</v>
      </c>
      <c r="L12" s="32"/>
      <c r="M12" s="31">
        <f>ROUND((I12-K12),5)</f>
        <v>2001.7</v>
      </c>
      <c r="N12" s="32"/>
      <c r="O12" s="76">
        <f>ROUND(IF(I12=0,IF(K12=0,0,SIGN(-K12)),IF(K12=0,SIGN(I12),(I12-K12)/ABS(K12))),5)</f>
        <v>0.05561</v>
      </c>
    </row>
    <row r="13" spans="1:15" ht="15">
      <c r="A13" s="30"/>
      <c r="B13" s="30"/>
      <c r="C13" s="30"/>
      <c r="D13" s="30"/>
      <c r="E13" s="30" t="s">
        <v>78</v>
      </c>
      <c r="F13" s="30"/>
      <c r="G13" s="30"/>
      <c r="H13" s="30"/>
      <c r="I13" s="31"/>
      <c r="J13" s="32"/>
      <c r="K13" s="31"/>
      <c r="L13" s="32"/>
      <c r="M13" s="31"/>
      <c r="N13" s="32"/>
      <c r="O13" s="76"/>
    </row>
    <row r="14" spans="1:15" ht="15">
      <c r="A14" s="30"/>
      <c r="B14" s="30"/>
      <c r="C14" s="30"/>
      <c r="D14" s="30"/>
      <c r="E14" s="30"/>
      <c r="F14" s="30" t="s">
        <v>79</v>
      </c>
      <c r="G14" s="30"/>
      <c r="H14" s="30"/>
      <c r="I14" s="31">
        <v>4800</v>
      </c>
      <c r="J14" s="32"/>
      <c r="K14" s="31">
        <v>8400</v>
      </c>
      <c r="L14" s="32"/>
      <c r="M14" s="31">
        <f>ROUND((I14-K14),5)</f>
        <v>-3600</v>
      </c>
      <c r="N14" s="32"/>
      <c r="O14" s="76">
        <f>ROUND(IF(I14=0,IF(K14=0,0,SIGN(-K14)),IF(K14=0,SIGN(I14),(I14-K14)/ABS(K14))),5)</f>
        <v>-0.42857</v>
      </c>
    </row>
    <row r="15" spans="1:15" ht="15.75" thickBot="1">
      <c r="A15" s="30"/>
      <c r="B15" s="30"/>
      <c r="C15" s="30"/>
      <c r="D15" s="30"/>
      <c r="E15" s="30"/>
      <c r="F15" s="30" t="s">
        <v>80</v>
      </c>
      <c r="G15" s="30"/>
      <c r="H15" s="30"/>
      <c r="I15" s="42">
        <v>1200</v>
      </c>
      <c r="J15" s="32"/>
      <c r="K15" s="42">
        <v>3600</v>
      </c>
      <c r="L15" s="32"/>
      <c r="M15" s="42">
        <f>ROUND((I15-K15),5)</f>
        <v>-2400</v>
      </c>
      <c r="N15" s="32"/>
      <c r="O15" s="77">
        <f>ROUND(IF(I15=0,IF(K15=0,0,SIGN(-K15)),IF(K15=0,SIGN(I15),(I15-K15)/ABS(K15))),5)</f>
        <v>-0.66667</v>
      </c>
    </row>
    <row r="16" spans="1:15" ht="15">
      <c r="A16" s="30"/>
      <c r="B16" s="30"/>
      <c r="C16" s="30"/>
      <c r="D16" s="30"/>
      <c r="E16" s="30" t="s">
        <v>81</v>
      </c>
      <c r="F16" s="30"/>
      <c r="G16" s="30"/>
      <c r="H16" s="30"/>
      <c r="I16" s="31">
        <f>ROUND(SUM(I13:I15),5)</f>
        <v>6000</v>
      </c>
      <c r="J16" s="32"/>
      <c r="K16" s="31">
        <f>ROUND(SUM(K13:K15),5)</f>
        <v>12000</v>
      </c>
      <c r="L16" s="32"/>
      <c r="M16" s="31">
        <f>ROUND((I16-K16),5)</f>
        <v>-6000</v>
      </c>
      <c r="N16" s="32"/>
      <c r="O16" s="76">
        <f>ROUND(IF(I16=0,IF(K16=0,0,SIGN(-K16)),IF(K16=0,SIGN(I16),(I16-K16)/ABS(K16))),5)</f>
        <v>-0.5</v>
      </c>
    </row>
    <row r="17" spans="1:15" ht="15">
      <c r="A17" s="30"/>
      <c r="B17" s="30"/>
      <c r="C17" s="30"/>
      <c r="D17" s="30"/>
      <c r="E17" s="30" t="s">
        <v>82</v>
      </c>
      <c r="F17" s="30"/>
      <c r="G17" s="30"/>
      <c r="H17" s="30"/>
      <c r="I17" s="31"/>
      <c r="J17" s="32"/>
      <c r="K17" s="31"/>
      <c r="L17" s="32"/>
      <c r="M17" s="31"/>
      <c r="N17" s="32"/>
      <c r="O17" s="76"/>
    </row>
    <row r="18" spans="1:15" ht="15.75" thickBot="1">
      <c r="A18" s="30"/>
      <c r="B18" s="30"/>
      <c r="C18" s="30"/>
      <c r="D18" s="30"/>
      <c r="E18" s="30"/>
      <c r="F18" s="30" t="s">
        <v>83</v>
      </c>
      <c r="G18" s="30"/>
      <c r="H18" s="30"/>
      <c r="I18" s="42">
        <v>13200</v>
      </c>
      <c r="J18" s="32"/>
      <c r="K18" s="42">
        <v>9109</v>
      </c>
      <c r="L18" s="32"/>
      <c r="M18" s="42">
        <f aca="true" t="shared" si="0" ref="M18:M29">ROUND((I18-K18),5)</f>
        <v>4091</v>
      </c>
      <c r="N18" s="32"/>
      <c r="O18" s="77">
        <f aca="true" t="shared" si="1" ref="O18:O29">ROUND(IF(I18=0,IF(K18=0,0,SIGN(-K18)),IF(K18=0,SIGN(I18),(I18-K18)/ABS(K18))),5)</f>
        <v>0.44912</v>
      </c>
    </row>
    <row r="19" spans="1:15" ht="15">
      <c r="A19" s="30"/>
      <c r="B19" s="30"/>
      <c r="C19" s="30"/>
      <c r="D19" s="30"/>
      <c r="E19" s="30" t="s">
        <v>84</v>
      </c>
      <c r="F19" s="30"/>
      <c r="G19" s="30"/>
      <c r="H19" s="30"/>
      <c r="I19" s="31">
        <f>ROUND(SUM(I17:I18),5)</f>
        <v>13200</v>
      </c>
      <c r="J19" s="32"/>
      <c r="K19" s="31">
        <f>ROUND(SUM(K17:K18),5)</f>
        <v>9109</v>
      </c>
      <c r="L19" s="32"/>
      <c r="M19" s="31">
        <f t="shared" si="0"/>
        <v>4091</v>
      </c>
      <c r="N19" s="32"/>
      <c r="O19" s="76">
        <f t="shared" si="1"/>
        <v>0.44912</v>
      </c>
    </row>
    <row r="20" spans="1:15" ht="15">
      <c r="A20" s="30"/>
      <c r="B20" s="30"/>
      <c r="C20" s="30"/>
      <c r="D20" s="30"/>
      <c r="E20" s="30" t="s">
        <v>85</v>
      </c>
      <c r="F20" s="30"/>
      <c r="G20" s="30"/>
      <c r="H20" s="30"/>
      <c r="I20" s="31">
        <v>9.93</v>
      </c>
      <c r="J20" s="32"/>
      <c r="K20" s="31">
        <v>9.92</v>
      </c>
      <c r="L20" s="32"/>
      <c r="M20" s="31">
        <f t="shared" si="0"/>
        <v>0.01</v>
      </c>
      <c r="N20" s="32"/>
      <c r="O20" s="76">
        <f t="shared" si="1"/>
        <v>0.00101</v>
      </c>
    </row>
    <row r="21" spans="1:15" ht="15">
      <c r="A21" s="30"/>
      <c r="B21" s="30"/>
      <c r="C21" s="30"/>
      <c r="D21" s="30"/>
      <c r="E21" s="30" t="s">
        <v>86</v>
      </c>
      <c r="F21" s="30"/>
      <c r="G21" s="30"/>
      <c r="H21" s="30"/>
      <c r="I21" s="31">
        <v>1</v>
      </c>
      <c r="J21" s="32"/>
      <c r="K21" s="31">
        <v>261.45</v>
      </c>
      <c r="L21" s="32"/>
      <c r="M21" s="31">
        <f t="shared" si="0"/>
        <v>-260.45</v>
      </c>
      <c r="N21" s="32"/>
      <c r="O21" s="76">
        <f t="shared" si="1"/>
        <v>-0.99618</v>
      </c>
    </row>
    <row r="22" spans="1:15" ht="15">
      <c r="A22" s="30"/>
      <c r="B22" s="30"/>
      <c r="C22" s="30"/>
      <c r="D22" s="30"/>
      <c r="E22" s="30" t="s">
        <v>87</v>
      </c>
      <c r="F22" s="30"/>
      <c r="G22" s="30"/>
      <c r="H22" s="30"/>
      <c r="I22" s="31">
        <v>1356.07</v>
      </c>
      <c r="J22" s="32"/>
      <c r="K22" s="31">
        <v>927.59</v>
      </c>
      <c r="L22" s="32"/>
      <c r="M22" s="31">
        <f t="shared" si="0"/>
        <v>428.48</v>
      </c>
      <c r="N22" s="32"/>
      <c r="O22" s="76">
        <f t="shared" si="1"/>
        <v>0.46193</v>
      </c>
    </row>
    <row r="23" spans="1:15" ht="15">
      <c r="A23" s="30"/>
      <c r="B23" s="30"/>
      <c r="C23" s="30"/>
      <c r="D23" s="30"/>
      <c r="E23" s="30" t="s">
        <v>136</v>
      </c>
      <c r="F23" s="30"/>
      <c r="G23" s="30"/>
      <c r="H23" s="30"/>
      <c r="I23" s="31">
        <v>0</v>
      </c>
      <c r="J23" s="32"/>
      <c r="K23" s="31">
        <v>4128.2</v>
      </c>
      <c r="L23" s="32"/>
      <c r="M23" s="31">
        <f t="shared" si="0"/>
        <v>-4128.2</v>
      </c>
      <c r="N23" s="32"/>
      <c r="O23" s="76">
        <f t="shared" si="1"/>
        <v>-1</v>
      </c>
    </row>
    <row r="24" spans="1:15" ht="15">
      <c r="A24" s="30"/>
      <c r="B24" s="30"/>
      <c r="C24" s="30"/>
      <c r="D24" s="30"/>
      <c r="E24" s="30" t="s">
        <v>139</v>
      </c>
      <c r="F24" s="30"/>
      <c r="G24" s="30"/>
      <c r="H24" s="30"/>
      <c r="I24" s="31">
        <v>5130</v>
      </c>
      <c r="J24" s="32"/>
      <c r="K24" s="31">
        <v>270</v>
      </c>
      <c r="L24" s="32"/>
      <c r="M24" s="31">
        <f t="shared" si="0"/>
        <v>4860</v>
      </c>
      <c r="N24" s="32"/>
      <c r="O24" s="76">
        <f t="shared" si="1"/>
        <v>18</v>
      </c>
    </row>
    <row r="25" spans="1:15" ht="15">
      <c r="A25" s="30"/>
      <c r="B25" s="30"/>
      <c r="C25" s="30"/>
      <c r="D25" s="30"/>
      <c r="E25" s="30" t="s">
        <v>141</v>
      </c>
      <c r="F25" s="30"/>
      <c r="G25" s="30"/>
      <c r="H25" s="30"/>
      <c r="I25" s="31">
        <v>5900</v>
      </c>
      <c r="J25" s="32"/>
      <c r="K25" s="31">
        <v>0</v>
      </c>
      <c r="L25" s="32"/>
      <c r="M25" s="31">
        <f t="shared" si="0"/>
        <v>5900</v>
      </c>
      <c r="N25" s="32"/>
      <c r="O25" s="76">
        <f t="shared" si="1"/>
        <v>1</v>
      </c>
    </row>
    <row r="26" spans="1:15" ht="15">
      <c r="A26" s="30"/>
      <c r="B26" s="30"/>
      <c r="C26" s="30"/>
      <c r="D26" s="30"/>
      <c r="E26" s="30" t="s">
        <v>150</v>
      </c>
      <c r="F26" s="30"/>
      <c r="G26" s="30"/>
      <c r="H26" s="30"/>
      <c r="I26" s="31">
        <v>628.36</v>
      </c>
      <c r="J26" s="32"/>
      <c r="K26" s="31">
        <v>0</v>
      </c>
      <c r="L26" s="32"/>
      <c r="M26" s="31">
        <f t="shared" si="0"/>
        <v>628.36</v>
      </c>
      <c r="N26" s="32"/>
      <c r="O26" s="76">
        <f t="shared" si="1"/>
        <v>1</v>
      </c>
    </row>
    <row r="27" spans="1:15" ht="15.75" thickBot="1">
      <c r="A27" s="30"/>
      <c r="B27" s="30"/>
      <c r="C27" s="30"/>
      <c r="D27" s="30"/>
      <c r="E27" s="30" t="s">
        <v>148</v>
      </c>
      <c r="F27" s="30"/>
      <c r="G27" s="30"/>
      <c r="H27" s="30"/>
      <c r="I27" s="31">
        <v>687.95</v>
      </c>
      <c r="J27" s="32"/>
      <c r="K27" s="31">
        <v>0</v>
      </c>
      <c r="L27" s="32"/>
      <c r="M27" s="31">
        <f t="shared" si="0"/>
        <v>687.95</v>
      </c>
      <c r="N27" s="32"/>
      <c r="O27" s="76">
        <f t="shared" si="1"/>
        <v>1</v>
      </c>
    </row>
    <row r="28" spans="1:15" ht="15.75" thickBot="1">
      <c r="A28" s="30"/>
      <c r="B28" s="30"/>
      <c r="C28" s="30"/>
      <c r="D28" s="30" t="s">
        <v>2</v>
      </c>
      <c r="E28" s="30"/>
      <c r="F28" s="30"/>
      <c r="G28" s="30"/>
      <c r="H28" s="30"/>
      <c r="I28" s="44">
        <f>ROUND(I7+I12+I16+SUM(I19:I27),5)</f>
        <v>70913.31</v>
      </c>
      <c r="J28" s="32"/>
      <c r="K28" s="44">
        <f>ROUND(K7+K12+K16+SUM(K19:K27),5)</f>
        <v>62704.46</v>
      </c>
      <c r="L28" s="32"/>
      <c r="M28" s="44">
        <f t="shared" si="0"/>
        <v>8208.85</v>
      </c>
      <c r="N28" s="32"/>
      <c r="O28" s="78">
        <f t="shared" si="1"/>
        <v>0.13091</v>
      </c>
    </row>
    <row r="29" spans="1:15" ht="15">
      <c r="A29" s="30"/>
      <c r="B29" s="30"/>
      <c r="C29" s="30" t="s">
        <v>3</v>
      </c>
      <c r="D29" s="30"/>
      <c r="E29" s="30"/>
      <c r="F29" s="30"/>
      <c r="G29" s="30"/>
      <c r="H29" s="30"/>
      <c r="I29" s="31">
        <f>I28</f>
        <v>70913.31</v>
      </c>
      <c r="J29" s="32"/>
      <c r="K29" s="31">
        <f>K28</f>
        <v>62704.46</v>
      </c>
      <c r="L29" s="32"/>
      <c r="M29" s="31">
        <f t="shared" si="0"/>
        <v>8208.85</v>
      </c>
      <c r="N29" s="32"/>
      <c r="O29" s="76">
        <f t="shared" si="1"/>
        <v>0.13091</v>
      </c>
    </row>
    <row r="30" spans="1:15" ht="15">
      <c r="A30" s="30"/>
      <c r="B30" s="30"/>
      <c r="C30" s="30"/>
      <c r="D30" s="30" t="s">
        <v>89</v>
      </c>
      <c r="E30" s="30"/>
      <c r="F30" s="30"/>
      <c r="G30" s="30"/>
      <c r="H30" s="30"/>
      <c r="I30" s="31"/>
      <c r="J30" s="32"/>
      <c r="K30" s="31"/>
      <c r="L30" s="32"/>
      <c r="M30" s="31"/>
      <c r="N30" s="32"/>
      <c r="O30" s="76"/>
    </row>
    <row r="31" spans="1:15" ht="15">
      <c r="A31" s="30"/>
      <c r="B31" s="30"/>
      <c r="C31" s="30"/>
      <c r="D31" s="30"/>
      <c r="E31" s="30" t="s">
        <v>90</v>
      </c>
      <c r="F31" s="30"/>
      <c r="G31" s="30"/>
      <c r="H31" s="30"/>
      <c r="I31" s="31"/>
      <c r="J31" s="32"/>
      <c r="K31" s="31"/>
      <c r="L31" s="32"/>
      <c r="M31" s="31"/>
      <c r="N31" s="32"/>
      <c r="O31" s="76"/>
    </row>
    <row r="32" spans="1:15" ht="15">
      <c r="A32" s="30"/>
      <c r="B32" s="30"/>
      <c r="C32" s="30"/>
      <c r="D32" s="30"/>
      <c r="E32" s="30"/>
      <c r="F32" s="30" t="s">
        <v>91</v>
      </c>
      <c r="G32" s="30"/>
      <c r="H32" s="30"/>
      <c r="I32" s="31">
        <v>249.47</v>
      </c>
      <c r="J32" s="32"/>
      <c r="K32" s="31">
        <v>875.13</v>
      </c>
      <c r="L32" s="32"/>
      <c r="M32" s="31">
        <f>ROUND((I32-K32),5)</f>
        <v>-625.66</v>
      </c>
      <c r="N32" s="32"/>
      <c r="O32" s="76">
        <f>ROUND(IF(I32=0,IF(K32=0,0,SIGN(-K32)),IF(K32=0,SIGN(I32),(I32-K32)/ABS(K32))),5)</f>
        <v>-0.71493</v>
      </c>
    </row>
    <row r="33" spans="1:15" ht="15">
      <c r="A33" s="30"/>
      <c r="B33" s="30"/>
      <c r="C33" s="30"/>
      <c r="D33" s="30"/>
      <c r="E33" s="30"/>
      <c r="F33" s="30" t="s">
        <v>92</v>
      </c>
      <c r="G33" s="30"/>
      <c r="H33" s="30"/>
      <c r="I33" s="31">
        <v>15488.54</v>
      </c>
      <c r="J33" s="32"/>
      <c r="K33" s="31">
        <v>7786.42</v>
      </c>
      <c r="L33" s="32"/>
      <c r="M33" s="31">
        <f>ROUND((I33-K33),5)</f>
        <v>7702.12</v>
      </c>
      <c r="N33" s="32"/>
      <c r="O33" s="76">
        <f>ROUND(IF(I33=0,IF(K33=0,0,SIGN(-K33)),IF(K33=0,SIGN(I33),(I33-K33)/ABS(K33))),5)</f>
        <v>0.98917</v>
      </c>
    </row>
    <row r="34" spans="1:15" ht="15">
      <c r="A34" s="30"/>
      <c r="B34" s="30"/>
      <c r="C34" s="30"/>
      <c r="D34" s="30"/>
      <c r="E34" s="30"/>
      <c r="F34" s="30" t="s">
        <v>93</v>
      </c>
      <c r="G34" s="30"/>
      <c r="H34" s="30"/>
      <c r="I34" s="31">
        <v>2337.58</v>
      </c>
      <c r="J34" s="32"/>
      <c r="K34" s="31">
        <v>263.36</v>
      </c>
      <c r="L34" s="32"/>
      <c r="M34" s="31">
        <f>ROUND((I34-K34),5)</f>
        <v>2074.22</v>
      </c>
      <c r="N34" s="32"/>
      <c r="O34" s="76">
        <f>ROUND(IF(I34=0,IF(K34=0,0,SIGN(-K34)),IF(K34=0,SIGN(I34),(I34-K34)/ABS(K34))),5)</f>
        <v>7.87599</v>
      </c>
    </row>
    <row r="35" spans="1:15" ht="15.75" thickBot="1">
      <c r="A35" s="30"/>
      <c r="B35" s="30"/>
      <c r="C35" s="30"/>
      <c r="D35" s="30"/>
      <c r="E35" s="30"/>
      <c r="F35" s="30" t="s">
        <v>94</v>
      </c>
      <c r="G35" s="30"/>
      <c r="H35" s="30"/>
      <c r="I35" s="42">
        <v>492.48</v>
      </c>
      <c r="J35" s="32"/>
      <c r="K35" s="42">
        <v>1377.83</v>
      </c>
      <c r="L35" s="32"/>
      <c r="M35" s="42">
        <f>ROUND((I35-K35),5)</f>
        <v>-885.35</v>
      </c>
      <c r="N35" s="32"/>
      <c r="O35" s="77">
        <f>ROUND(IF(I35=0,IF(K35=0,0,SIGN(-K35)),IF(K35=0,SIGN(I35),(I35-K35)/ABS(K35))),5)</f>
        <v>-0.64257</v>
      </c>
    </row>
    <row r="36" spans="1:15" ht="15">
      <c r="A36" s="30"/>
      <c r="B36" s="30"/>
      <c r="C36" s="30"/>
      <c r="D36" s="30"/>
      <c r="E36" s="30" t="s">
        <v>95</v>
      </c>
      <c r="F36" s="30"/>
      <c r="G36" s="30"/>
      <c r="H36" s="30"/>
      <c r="I36" s="31">
        <f>ROUND(SUM(I31:I35),5)</f>
        <v>18568.07</v>
      </c>
      <c r="J36" s="32"/>
      <c r="K36" s="31">
        <f>ROUND(SUM(K31:K35),5)</f>
        <v>10302.74</v>
      </c>
      <c r="L36" s="32"/>
      <c r="M36" s="31">
        <f>ROUND((I36-K36),5)</f>
        <v>8265.33</v>
      </c>
      <c r="N36" s="32"/>
      <c r="O36" s="76">
        <f>ROUND(IF(I36=0,IF(K36=0,0,SIGN(-K36)),IF(K36=0,SIGN(I36),(I36-K36)/ABS(K36))),5)</f>
        <v>0.80225</v>
      </c>
    </row>
    <row r="37" spans="1:15" ht="15">
      <c r="A37" s="30"/>
      <c r="B37" s="30"/>
      <c r="C37" s="30"/>
      <c r="D37" s="30"/>
      <c r="E37" s="30" t="s">
        <v>96</v>
      </c>
      <c r="F37" s="30"/>
      <c r="G37" s="30"/>
      <c r="H37" s="30"/>
      <c r="I37" s="31"/>
      <c r="J37" s="32"/>
      <c r="K37" s="31"/>
      <c r="L37" s="32"/>
      <c r="M37" s="31"/>
      <c r="N37" s="32"/>
      <c r="O37" s="76"/>
    </row>
    <row r="38" spans="1:15" ht="15">
      <c r="A38" s="30"/>
      <c r="B38" s="30"/>
      <c r="C38" s="30"/>
      <c r="D38" s="30"/>
      <c r="E38" s="30"/>
      <c r="F38" s="30" t="s">
        <v>97</v>
      </c>
      <c r="G38" s="30"/>
      <c r="H38" s="30"/>
      <c r="I38" s="31">
        <v>1220.69</v>
      </c>
      <c r="J38" s="32"/>
      <c r="K38" s="31">
        <v>859.49</v>
      </c>
      <c r="L38" s="32"/>
      <c r="M38" s="31">
        <f>ROUND((I38-K38),5)</f>
        <v>361.2</v>
      </c>
      <c r="N38" s="32"/>
      <c r="O38" s="76">
        <f>ROUND(IF(I38=0,IF(K38=0,0,SIGN(-K38)),IF(K38=0,SIGN(I38),(I38-K38)/ABS(K38))),5)</f>
        <v>0.42025</v>
      </c>
    </row>
    <row r="39" spans="1:15" ht="15">
      <c r="A39" s="30"/>
      <c r="B39" s="30"/>
      <c r="C39" s="30"/>
      <c r="D39" s="30"/>
      <c r="E39" s="30"/>
      <c r="F39" s="30" t="s">
        <v>138</v>
      </c>
      <c r="G39" s="30"/>
      <c r="H39" s="30"/>
      <c r="I39" s="31">
        <v>0</v>
      </c>
      <c r="J39" s="32"/>
      <c r="K39" s="31">
        <v>253.79</v>
      </c>
      <c r="L39" s="32"/>
      <c r="M39" s="31">
        <f>ROUND((I39-K39),5)</f>
        <v>-253.79</v>
      </c>
      <c r="N39" s="32"/>
      <c r="O39" s="76">
        <f>ROUND(IF(I39=0,IF(K39=0,0,SIGN(-K39)),IF(K39=0,SIGN(I39),(I39-K39)/ABS(K39))),5)</f>
        <v>-1</v>
      </c>
    </row>
    <row r="40" spans="1:15" ht="15">
      <c r="A40" s="30"/>
      <c r="B40" s="30"/>
      <c r="C40" s="30"/>
      <c r="D40" s="30"/>
      <c r="E40" s="30"/>
      <c r="F40" s="30" t="s">
        <v>98</v>
      </c>
      <c r="G40" s="30"/>
      <c r="H40" s="30"/>
      <c r="I40" s="31">
        <v>1577</v>
      </c>
      <c r="J40" s="32"/>
      <c r="K40" s="31">
        <v>1580</v>
      </c>
      <c r="L40" s="32"/>
      <c r="M40" s="31">
        <f>ROUND((I40-K40),5)</f>
        <v>-3</v>
      </c>
      <c r="N40" s="32"/>
      <c r="O40" s="76">
        <f>ROUND(IF(I40=0,IF(K40=0,0,SIGN(-K40)),IF(K40=0,SIGN(I40),(I40-K40)/ABS(K40))),5)</f>
        <v>-0.0019</v>
      </c>
    </row>
    <row r="41" spans="1:15" ht="15">
      <c r="A41" s="30"/>
      <c r="B41" s="30"/>
      <c r="C41" s="30"/>
      <c r="D41" s="30"/>
      <c r="E41" s="30"/>
      <c r="F41" s="30" t="s">
        <v>121</v>
      </c>
      <c r="G41" s="30"/>
      <c r="H41" s="30"/>
      <c r="I41" s="31"/>
      <c r="J41" s="32"/>
      <c r="K41" s="31"/>
      <c r="L41" s="32"/>
      <c r="M41" s="31"/>
      <c r="N41" s="32"/>
      <c r="O41" s="76"/>
    </row>
    <row r="42" spans="1:15" ht="15.75" thickBot="1">
      <c r="A42" s="30"/>
      <c r="B42" s="30"/>
      <c r="C42" s="30"/>
      <c r="D42" s="30"/>
      <c r="E42" s="30"/>
      <c r="F42" s="30"/>
      <c r="G42" s="30" t="s">
        <v>122</v>
      </c>
      <c r="H42" s="30"/>
      <c r="I42" s="42">
        <v>1227.95</v>
      </c>
      <c r="J42" s="32"/>
      <c r="K42" s="42">
        <v>432</v>
      </c>
      <c r="L42" s="32"/>
      <c r="M42" s="42">
        <f>ROUND((I42-K42),5)</f>
        <v>795.95</v>
      </c>
      <c r="N42" s="32"/>
      <c r="O42" s="77">
        <f>ROUND(IF(I42=0,IF(K42=0,0,SIGN(-K42)),IF(K42=0,SIGN(I42),(I42-K42)/ABS(K42))),5)</f>
        <v>1.84248</v>
      </c>
    </row>
    <row r="43" spans="1:15" ht="15">
      <c r="A43" s="30"/>
      <c r="B43" s="30"/>
      <c r="C43" s="30"/>
      <c r="D43" s="30"/>
      <c r="E43" s="30"/>
      <c r="F43" s="30" t="s">
        <v>124</v>
      </c>
      <c r="G43" s="30"/>
      <c r="H43" s="30"/>
      <c r="I43" s="31">
        <f>ROUND(SUM(I41:I42),5)</f>
        <v>1227.95</v>
      </c>
      <c r="J43" s="32"/>
      <c r="K43" s="31">
        <f>ROUND(SUM(K41:K42),5)</f>
        <v>432</v>
      </c>
      <c r="L43" s="32"/>
      <c r="M43" s="31">
        <f>ROUND((I43-K43),5)</f>
        <v>795.95</v>
      </c>
      <c r="N43" s="32"/>
      <c r="O43" s="76">
        <f>ROUND(IF(I43=0,IF(K43=0,0,SIGN(-K43)),IF(K43=0,SIGN(I43),(I43-K43)/ABS(K43))),5)</f>
        <v>1.84248</v>
      </c>
    </row>
    <row r="44" spans="1:15" ht="15">
      <c r="A44" s="30"/>
      <c r="B44" s="30"/>
      <c r="C44" s="30"/>
      <c r="D44" s="30"/>
      <c r="E44" s="30"/>
      <c r="F44" s="30" t="s">
        <v>99</v>
      </c>
      <c r="G44" s="30"/>
      <c r="H44" s="30"/>
      <c r="I44" s="31"/>
      <c r="J44" s="32"/>
      <c r="K44" s="31"/>
      <c r="L44" s="32"/>
      <c r="M44" s="31"/>
      <c r="N44" s="32"/>
      <c r="O44" s="76"/>
    </row>
    <row r="45" spans="1:15" ht="15">
      <c r="A45" s="30"/>
      <c r="B45" s="30"/>
      <c r="C45" s="30"/>
      <c r="D45" s="30"/>
      <c r="E45" s="30"/>
      <c r="F45" s="30"/>
      <c r="G45" s="30" t="s">
        <v>100</v>
      </c>
      <c r="H45" s="30"/>
      <c r="I45" s="31"/>
      <c r="J45" s="32"/>
      <c r="K45" s="31"/>
      <c r="L45" s="32"/>
      <c r="M45" s="31"/>
      <c r="N45" s="32"/>
      <c r="O45" s="76"/>
    </row>
    <row r="46" spans="1:15" ht="15.75" thickBot="1">
      <c r="A46" s="30"/>
      <c r="B46" s="30"/>
      <c r="C46" s="30"/>
      <c r="D46" s="30"/>
      <c r="E46" s="30"/>
      <c r="F46" s="30"/>
      <c r="G46" s="30"/>
      <c r="H46" s="30" t="s">
        <v>132</v>
      </c>
      <c r="I46" s="42">
        <v>1356.07</v>
      </c>
      <c r="J46" s="32"/>
      <c r="K46" s="42">
        <v>3670.64</v>
      </c>
      <c r="L46" s="32"/>
      <c r="M46" s="42">
        <f aca="true" t="shared" si="2" ref="M46:M52">ROUND((I46-K46),5)</f>
        <v>-2314.57</v>
      </c>
      <c r="N46" s="32"/>
      <c r="O46" s="77">
        <f aca="true" t="shared" si="3" ref="O46:O52">ROUND(IF(I46=0,IF(K46=0,0,SIGN(-K46)),IF(K46=0,SIGN(I46),(I46-K46)/ABS(K46))),5)</f>
        <v>-0.63056</v>
      </c>
    </row>
    <row r="47" spans="1:15" ht="15">
      <c r="A47" s="30"/>
      <c r="B47" s="30"/>
      <c r="C47" s="30"/>
      <c r="D47" s="30"/>
      <c r="E47" s="30"/>
      <c r="F47" s="30"/>
      <c r="G47" s="30" t="s">
        <v>134</v>
      </c>
      <c r="H47" s="30"/>
      <c r="I47" s="31">
        <f>ROUND(SUM(I45:I46),5)</f>
        <v>1356.07</v>
      </c>
      <c r="J47" s="32"/>
      <c r="K47" s="31">
        <f>ROUND(SUM(K45:K46),5)</f>
        <v>3670.64</v>
      </c>
      <c r="L47" s="32"/>
      <c r="M47" s="31">
        <f t="shared" si="2"/>
        <v>-2314.57</v>
      </c>
      <c r="N47" s="32"/>
      <c r="O47" s="76">
        <f t="shared" si="3"/>
        <v>-0.63056</v>
      </c>
    </row>
    <row r="48" spans="1:15" ht="15">
      <c r="A48" s="30"/>
      <c r="B48" s="30"/>
      <c r="C48" s="30"/>
      <c r="D48" s="30"/>
      <c r="E48" s="30"/>
      <c r="F48" s="30"/>
      <c r="G48" s="30" t="s">
        <v>125</v>
      </c>
      <c r="H48" s="30"/>
      <c r="I48" s="31">
        <v>1220.71</v>
      </c>
      <c r="J48" s="32"/>
      <c r="K48" s="31">
        <v>100</v>
      </c>
      <c r="L48" s="32"/>
      <c r="M48" s="31">
        <f t="shared" si="2"/>
        <v>1120.71</v>
      </c>
      <c r="N48" s="32"/>
      <c r="O48" s="76">
        <f t="shared" si="3"/>
        <v>11.2071</v>
      </c>
    </row>
    <row r="49" spans="1:15" ht="15.75" thickBot="1">
      <c r="A49" s="30"/>
      <c r="B49" s="30"/>
      <c r="C49" s="30"/>
      <c r="D49" s="30"/>
      <c r="E49" s="30"/>
      <c r="F49" s="30"/>
      <c r="G49" s="30" t="s">
        <v>101</v>
      </c>
      <c r="H49" s="30"/>
      <c r="I49" s="42">
        <v>438</v>
      </c>
      <c r="J49" s="32"/>
      <c r="K49" s="42">
        <v>475</v>
      </c>
      <c r="L49" s="32"/>
      <c r="M49" s="42">
        <f t="shared" si="2"/>
        <v>-37</v>
      </c>
      <c r="N49" s="32"/>
      <c r="O49" s="77">
        <f t="shared" si="3"/>
        <v>-0.07789</v>
      </c>
    </row>
    <row r="50" spans="1:15" ht="15">
      <c r="A50" s="30"/>
      <c r="B50" s="30"/>
      <c r="C50" s="30"/>
      <c r="D50" s="30"/>
      <c r="E50" s="30"/>
      <c r="F50" s="30" t="s">
        <v>102</v>
      </c>
      <c r="G50" s="30"/>
      <c r="H50" s="30"/>
      <c r="I50" s="31">
        <f>ROUND(I44+SUM(I47:I49),5)</f>
        <v>3014.78</v>
      </c>
      <c r="J50" s="32"/>
      <c r="K50" s="31">
        <f>ROUND(K44+SUM(K47:K49),5)</f>
        <v>4245.64</v>
      </c>
      <c r="L50" s="32"/>
      <c r="M50" s="31">
        <f t="shared" si="2"/>
        <v>-1230.86</v>
      </c>
      <c r="N50" s="32"/>
      <c r="O50" s="76">
        <f t="shared" si="3"/>
        <v>-0.28991</v>
      </c>
    </row>
    <row r="51" spans="1:15" ht="15.75" thickBot="1">
      <c r="A51" s="30"/>
      <c r="B51" s="30"/>
      <c r="C51" s="30"/>
      <c r="D51" s="30"/>
      <c r="E51" s="30"/>
      <c r="F51" s="30" t="s">
        <v>118</v>
      </c>
      <c r="G51" s="30"/>
      <c r="H51" s="30"/>
      <c r="I51" s="42">
        <v>0</v>
      </c>
      <c r="J51" s="32"/>
      <c r="K51" s="42">
        <v>18.9</v>
      </c>
      <c r="L51" s="32"/>
      <c r="M51" s="42">
        <f t="shared" si="2"/>
        <v>-18.9</v>
      </c>
      <c r="N51" s="32"/>
      <c r="O51" s="77">
        <f t="shared" si="3"/>
        <v>-1</v>
      </c>
    </row>
    <row r="52" spans="1:15" ht="15">
      <c r="A52" s="30"/>
      <c r="B52" s="30"/>
      <c r="C52" s="30"/>
      <c r="D52" s="30"/>
      <c r="E52" s="30" t="s">
        <v>103</v>
      </c>
      <c r="F52" s="30"/>
      <c r="G52" s="30"/>
      <c r="H52" s="30"/>
      <c r="I52" s="31">
        <f>ROUND(SUM(I37:I40)+I43+SUM(I50:I51),5)</f>
        <v>7040.42</v>
      </c>
      <c r="J52" s="32"/>
      <c r="K52" s="31">
        <f>ROUND(SUM(K37:K40)+K43+SUM(K50:K51),5)</f>
        <v>7389.82</v>
      </c>
      <c r="L52" s="32"/>
      <c r="M52" s="31">
        <f t="shared" si="2"/>
        <v>-349.4</v>
      </c>
      <c r="N52" s="32"/>
      <c r="O52" s="76">
        <f t="shared" si="3"/>
        <v>-0.04728</v>
      </c>
    </row>
    <row r="53" spans="1:15" ht="15">
      <c r="A53" s="30"/>
      <c r="B53" s="30"/>
      <c r="C53" s="30"/>
      <c r="D53" s="30"/>
      <c r="E53" s="30" t="s">
        <v>104</v>
      </c>
      <c r="F53" s="30"/>
      <c r="G53" s="30"/>
      <c r="H53" s="30"/>
      <c r="I53" s="31"/>
      <c r="J53" s="32"/>
      <c r="K53" s="31"/>
      <c r="L53" s="32"/>
      <c r="M53" s="31"/>
      <c r="N53" s="32"/>
      <c r="O53" s="76"/>
    </row>
    <row r="54" spans="1:15" ht="15">
      <c r="A54" s="30"/>
      <c r="B54" s="30"/>
      <c r="C54" s="30"/>
      <c r="D54" s="30"/>
      <c r="E54" s="30"/>
      <c r="F54" s="30" t="s">
        <v>105</v>
      </c>
      <c r="G54" s="30"/>
      <c r="H54" s="30"/>
      <c r="I54" s="31">
        <v>36900</v>
      </c>
      <c r="J54" s="32"/>
      <c r="K54" s="31">
        <v>36000</v>
      </c>
      <c r="L54" s="32"/>
      <c r="M54" s="31">
        <f>ROUND((I54-K54),5)</f>
        <v>900</v>
      </c>
      <c r="N54" s="32"/>
      <c r="O54" s="76">
        <f>ROUND(IF(I54=0,IF(K54=0,0,SIGN(-K54)),IF(K54=0,SIGN(I54),(I54-K54)/ABS(K54))),5)</f>
        <v>0.025</v>
      </c>
    </row>
    <row r="55" spans="1:15" ht="15">
      <c r="A55" s="30"/>
      <c r="B55" s="30"/>
      <c r="C55" s="30"/>
      <c r="D55" s="30"/>
      <c r="E55" s="30"/>
      <c r="F55" s="30" t="s">
        <v>106</v>
      </c>
      <c r="G55" s="30"/>
      <c r="H55" s="30"/>
      <c r="I55" s="31"/>
      <c r="J55" s="32"/>
      <c r="K55" s="31"/>
      <c r="L55" s="32"/>
      <c r="M55" s="31"/>
      <c r="N55" s="32"/>
      <c r="O55" s="76"/>
    </row>
    <row r="56" spans="1:15" ht="15">
      <c r="A56" s="30"/>
      <c r="B56" s="30"/>
      <c r="C56" s="30"/>
      <c r="D56" s="30"/>
      <c r="E56" s="30"/>
      <c r="F56" s="30"/>
      <c r="G56" s="30" t="s">
        <v>107</v>
      </c>
      <c r="H56" s="30"/>
      <c r="I56" s="31">
        <v>1306.23</v>
      </c>
      <c r="J56" s="32"/>
      <c r="K56" s="31">
        <v>1326.57</v>
      </c>
      <c r="L56" s="32"/>
      <c r="M56" s="31">
        <f aca="true" t="shared" si="4" ref="M56:M65">ROUND((I56-K56),5)</f>
        <v>-20.34</v>
      </c>
      <c r="N56" s="32"/>
      <c r="O56" s="76">
        <f aca="true" t="shared" si="5" ref="O56:O65">ROUND(IF(I56=0,IF(K56=0,0,SIGN(-K56)),IF(K56=0,SIGN(I56),(I56-K56)/ABS(K56))),5)</f>
        <v>-0.01533</v>
      </c>
    </row>
    <row r="57" spans="1:15" ht="15.75" thickBot="1">
      <c r="A57" s="30"/>
      <c r="B57" s="30"/>
      <c r="C57" s="30"/>
      <c r="D57" s="30"/>
      <c r="E57" s="30"/>
      <c r="F57" s="30"/>
      <c r="G57" s="30" t="s">
        <v>108</v>
      </c>
      <c r="H57" s="30"/>
      <c r="I57" s="31">
        <v>1133.82</v>
      </c>
      <c r="J57" s="32"/>
      <c r="K57" s="31">
        <v>142</v>
      </c>
      <c r="L57" s="32"/>
      <c r="M57" s="31">
        <f t="shared" si="4"/>
        <v>991.82</v>
      </c>
      <c r="N57" s="32"/>
      <c r="O57" s="76">
        <f t="shared" si="5"/>
        <v>6.98465</v>
      </c>
    </row>
    <row r="58" spans="1:15" ht="15.75" thickBot="1">
      <c r="A58" s="30"/>
      <c r="B58" s="30"/>
      <c r="C58" s="30"/>
      <c r="D58" s="30"/>
      <c r="E58" s="30"/>
      <c r="F58" s="30" t="s">
        <v>109</v>
      </c>
      <c r="G58" s="30"/>
      <c r="H58" s="30"/>
      <c r="I58" s="44">
        <f>ROUND(SUM(I55:I57),5)</f>
        <v>2440.05</v>
      </c>
      <c r="J58" s="32"/>
      <c r="K58" s="44">
        <f>ROUND(SUM(K55:K57),5)</f>
        <v>1468.57</v>
      </c>
      <c r="L58" s="32"/>
      <c r="M58" s="44">
        <f t="shared" si="4"/>
        <v>971.48</v>
      </c>
      <c r="N58" s="32"/>
      <c r="O58" s="78">
        <f t="shared" si="5"/>
        <v>0.66151</v>
      </c>
    </row>
    <row r="59" spans="1:15" ht="15">
      <c r="A59" s="30"/>
      <c r="B59" s="30"/>
      <c r="C59" s="30"/>
      <c r="D59" s="30"/>
      <c r="E59" s="30" t="s">
        <v>110</v>
      </c>
      <c r="F59" s="30"/>
      <c r="G59" s="30"/>
      <c r="H59" s="30"/>
      <c r="I59" s="31">
        <f>ROUND(SUM(I53:I54)+I58,5)</f>
        <v>39340.05</v>
      </c>
      <c r="J59" s="32"/>
      <c r="K59" s="31">
        <f>ROUND(SUM(K53:K54)+K58,5)</f>
        <v>37468.57</v>
      </c>
      <c r="L59" s="32"/>
      <c r="M59" s="31">
        <f t="shared" si="4"/>
        <v>1871.48</v>
      </c>
      <c r="N59" s="32"/>
      <c r="O59" s="76">
        <f t="shared" si="5"/>
        <v>0.04995</v>
      </c>
    </row>
    <row r="60" spans="1:15" ht="15">
      <c r="A60" s="30"/>
      <c r="B60" s="30"/>
      <c r="C60" s="30"/>
      <c r="D60" s="30"/>
      <c r="E60" s="30" t="s">
        <v>120</v>
      </c>
      <c r="F60" s="30"/>
      <c r="G60" s="30"/>
      <c r="H60" s="30"/>
      <c r="I60" s="31">
        <v>148.6</v>
      </c>
      <c r="J60" s="32"/>
      <c r="K60" s="31">
        <v>0</v>
      </c>
      <c r="L60" s="32"/>
      <c r="M60" s="31">
        <f t="shared" si="4"/>
        <v>148.6</v>
      </c>
      <c r="N60" s="32"/>
      <c r="O60" s="76">
        <f t="shared" si="5"/>
        <v>1</v>
      </c>
    </row>
    <row r="61" spans="1:17" s="11" customFormat="1" ht="15">
      <c r="A61" s="30"/>
      <c r="B61" s="30"/>
      <c r="C61" s="30"/>
      <c r="D61" s="30"/>
      <c r="E61" s="30" t="s">
        <v>154</v>
      </c>
      <c r="F61" s="30"/>
      <c r="G61" s="30"/>
      <c r="H61" s="30"/>
      <c r="I61" s="31">
        <v>2843.8</v>
      </c>
      <c r="J61" s="32"/>
      <c r="K61" s="31">
        <v>0</v>
      </c>
      <c r="L61" s="32"/>
      <c r="M61" s="31">
        <f t="shared" si="4"/>
        <v>2843.8</v>
      </c>
      <c r="N61" s="32"/>
      <c r="O61" s="76">
        <f t="shared" si="5"/>
        <v>1</v>
      </c>
      <c r="P61" s="83"/>
      <c r="Q61" s="83"/>
    </row>
    <row r="62" spans="1:15" ht="15.75" thickBot="1">
      <c r="A62" s="30"/>
      <c r="B62" s="30"/>
      <c r="C62" s="30"/>
      <c r="D62" s="30"/>
      <c r="E62" s="30" t="s">
        <v>149</v>
      </c>
      <c r="F62" s="30"/>
      <c r="G62" s="30"/>
      <c r="H62" s="30"/>
      <c r="I62" s="31">
        <v>2041.79</v>
      </c>
      <c r="J62" s="32"/>
      <c r="K62" s="31">
        <v>0</v>
      </c>
      <c r="L62" s="32"/>
      <c r="M62" s="31">
        <f t="shared" si="4"/>
        <v>2041.79</v>
      </c>
      <c r="N62" s="32"/>
      <c r="O62" s="76">
        <f t="shared" si="5"/>
        <v>1</v>
      </c>
    </row>
    <row r="63" spans="1:15" ht="15.75" thickBot="1">
      <c r="A63" s="30"/>
      <c r="B63" s="30"/>
      <c r="C63" s="30"/>
      <c r="D63" s="30" t="s">
        <v>111</v>
      </c>
      <c r="E63" s="30"/>
      <c r="F63" s="30"/>
      <c r="G63" s="30"/>
      <c r="H63" s="30"/>
      <c r="I63" s="26">
        <f>ROUND(I30+I36+I52+SUM(I59:I62),5)</f>
        <v>69982.73</v>
      </c>
      <c r="J63" s="32"/>
      <c r="K63" s="26">
        <f>ROUND(K30+K36+K52+SUM(K59:K62),5)</f>
        <v>55161.13</v>
      </c>
      <c r="L63" s="32"/>
      <c r="M63" s="26">
        <f t="shared" si="4"/>
        <v>14821.6</v>
      </c>
      <c r="N63" s="32"/>
      <c r="O63" s="79">
        <f t="shared" si="5"/>
        <v>0.2687</v>
      </c>
    </row>
    <row r="64" spans="1:15" ht="15.75" thickBot="1">
      <c r="A64" s="30"/>
      <c r="B64" s="30" t="s">
        <v>112</v>
      </c>
      <c r="C64" s="30"/>
      <c r="D64" s="30"/>
      <c r="E64" s="30"/>
      <c r="F64" s="30"/>
      <c r="G64" s="30"/>
      <c r="H64" s="30"/>
      <c r="I64" s="26">
        <f>ROUND(I6+I29-I63,5)</f>
        <v>930.58</v>
      </c>
      <c r="J64" s="32"/>
      <c r="K64" s="26">
        <f>ROUND(K6+K29-K63,5)</f>
        <v>7543.33</v>
      </c>
      <c r="L64" s="32"/>
      <c r="M64" s="26">
        <f t="shared" si="4"/>
        <v>-6612.75</v>
      </c>
      <c r="N64" s="32"/>
      <c r="O64" s="79">
        <f t="shared" si="5"/>
        <v>-0.87664</v>
      </c>
    </row>
    <row r="65" spans="1:17" ht="15.75" thickBot="1">
      <c r="A65" s="30" t="s">
        <v>4</v>
      </c>
      <c r="B65" s="30"/>
      <c r="C65" s="30"/>
      <c r="D65" s="30"/>
      <c r="E65" s="30"/>
      <c r="F65" s="30"/>
      <c r="G65" s="30"/>
      <c r="H65" s="30"/>
      <c r="I65" s="27">
        <f>I64</f>
        <v>930.58</v>
      </c>
      <c r="J65" s="30"/>
      <c r="K65" s="27">
        <f>K64</f>
        <v>7543.33</v>
      </c>
      <c r="L65" s="30"/>
      <c r="M65" s="27">
        <f t="shared" si="4"/>
        <v>-6612.75</v>
      </c>
      <c r="N65" s="30"/>
      <c r="O65" s="80">
        <f t="shared" si="5"/>
        <v>-0.87664</v>
      </c>
      <c r="P65" s="11"/>
      <c r="Q65" s="11"/>
    </row>
    <row r="66" ht="15.75" thickTop="1"/>
  </sheetData>
  <sheetProtection/>
  <printOptions/>
  <pageMargins left="0.7" right="0.7" top="0.75" bottom="0.75" header="0.3" footer="0.3"/>
  <pageSetup fitToHeight="1" fitToWidth="1" horizontalDpi="1200" verticalDpi="12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PageLayoutView="0" workbookViewId="0" topLeftCell="A58">
      <selection activeCell="AB22" sqref="AB22"/>
    </sheetView>
  </sheetViews>
  <sheetFormatPr defaultColWidth="9.140625" defaultRowHeight="15"/>
  <cols>
    <col min="1" max="7" width="3.00390625" style="11" customWidth="1"/>
    <col min="8" max="8" width="26.00390625" style="11" customWidth="1"/>
    <col min="9" max="9" width="12.28125" style="41" bestFit="1" customWidth="1"/>
    <col min="10" max="10" width="2.28125" style="41" customWidth="1"/>
    <col min="11" max="11" width="7.8515625" style="41" bestFit="1" customWidth="1"/>
    <col min="12" max="12" width="2.28125" style="41" customWidth="1"/>
    <col min="13" max="13" width="12.00390625" style="41" bestFit="1" customWidth="1"/>
    <col min="14" max="14" width="2.28125" style="41" customWidth="1"/>
    <col min="15" max="15" width="11.57421875" style="41" bestFit="1" customWidth="1"/>
    <col min="16" max="17" width="9.140625" style="41" customWidth="1"/>
    <col min="18" max="18" width="9.140625" style="34" customWidth="1"/>
    <col min="19" max="16384" width="9.140625" style="33" customWidth="1"/>
  </cols>
  <sheetData>
    <row r="1" spans="1:15" ht="15.75">
      <c r="A1" s="13" t="s">
        <v>29</v>
      </c>
      <c r="B1" s="30"/>
      <c r="C1" s="30"/>
      <c r="D1" s="30"/>
      <c r="E1" s="30"/>
      <c r="F1" s="30"/>
      <c r="G1" s="30"/>
      <c r="H1" s="30"/>
      <c r="I1" s="12"/>
      <c r="J1" s="12"/>
      <c r="K1" s="12"/>
      <c r="L1" s="12"/>
      <c r="M1" s="12"/>
      <c r="N1" s="12"/>
      <c r="O1" s="14" t="s">
        <v>178</v>
      </c>
    </row>
    <row r="2" spans="1:15" ht="18">
      <c r="A2" s="15" t="s">
        <v>177</v>
      </c>
      <c r="B2" s="30"/>
      <c r="C2" s="30"/>
      <c r="D2" s="30"/>
      <c r="E2" s="30"/>
      <c r="F2" s="30"/>
      <c r="G2" s="30"/>
      <c r="H2" s="30"/>
      <c r="I2" s="12"/>
      <c r="J2" s="12"/>
      <c r="K2" s="12"/>
      <c r="L2" s="12"/>
      <c r="M2" s="12"/>
      <c r="N2" s="12"/>
      <c r="O2" s="16">
        <v>43648</v>
      </c>
    </row>
    <row r="3" spans="1:15" ht="15">
      <c r="A3" s="17" t="s">
        <v>155</v>
      </c>
      <c r="B3" s="30"/>
      <c r="C3" s="30"/>
      <c r="D3" s="30"/>
      <c r="E3" s="30"/>
      <c r="F3" s="30"/>
      <c r="G3" s="30"/>
      <c r="H3" s="30"/>
      <c r="I3" s="12"/>
      <c r="J3" s="12"/>
      <c r="K3" s="12"/>
      <c r="L3" s="12"/>
      <c r="M3" s="12"/>
      <c r="N3" s="12"/>
      <c r="O3" s="14" t="s">
        <v>47</v>
      </c>
    </row>
    <row r="4" spans="1:17" s="40" customFormat="1" ht="15.75" thickBot="1">
      <c r="A4" s="30"/>
      <c r="B4" s="30"/>
      <c r="C4" s="30"/>
      <c r="D4" s="30"/>
      <c r="E4" s="30"/>
      <c r="F4" s="30"/>
      <c r="G4" s="30"/>
      <c r="H4" s="30"/>
      <c r="I4" s="84"/>
      <c r="J4" s="29"/>
      <c r="K4" s="84"/>
      <c r="L4" s="29"/>
      <c r="M4" s="84"/>
      <c r="N4" s="29"/>
      <c r="O4" s="84"/>
      <c r="P4" s="41"/>
      <c r="Q4" s="41"/>
    </row>
    <row r="5" spans="1:15" s="9" customFormat="1" ht="16.5" thickBot="1" thickTop="1">
      <c r="A5" s="28"/>
      <c r="B5" s="28"/>
      <c r="C5" s="28"/>
      <c r="D5" s="28"/>
      <c r="E5" s="28"/>
      <c r="F5" s="28"/>
      <c r="G5" s="28"/>
      <c r="H5" s="28"/>
      <c r="I5" s="75" t="s">
        <v>160</v>
      </c>
      <c r="J5" s="18"/>
      <c r="K5" s="75" t="s">
        <v>13</v>
      </c>
      <c r="L5" s="18"/>
      <c r="M5" s="75" t="s">
        <v>137</v>
      </c>
      <c r="N5" s="18"/>
      <c r="O5" s="75" t="s">
        <v>14</v>
      </c>
    </row>
    <row r="6" spans="1:15" s="83" customFormat="1" ht="15.75" thickTop="1">
      <c r="A6" s="30"/>
      <c r="B6" s="30" t="s">
        <v>73</v>
      </c>
      <c r="C6" s="30"/>
      <c r="D6" s="30"/>
      <c r="E6" s="30"/>
      <c r="F6" s="30"/>
      <c r="G6" s="30"/>
      <c r="H6" s="30"/>
      <c r="I6" s="31"/>
      <c r="J6" s="32"/>
      <c r="K6" s="31"/>
      <c r="L6" s="32"/>
      <c r="M6" s="31"/>
      <c r="N6" s="32"/>
      <c r="O6" s="76"/>
    </row>
    <row r="7" spans="1:15" s="83" customFormat="1" ht="15">
      <c r="A7" s="30"/>
      <c r="B7" s="30"/>
      <c r="C7" s="30"/>
      <c r="D7" s="30" t="s">
        <v>1</v>
      </c>
      <c r="E7" s="30"/>
      <c r="F7" s="30"/>
      <c r="G7" s="30"/>
      <c r="H7" s="30"/>
      <c r="I7" s="31"/>
      <c r="J7" s="32"/>
      <c r="K7" s="31"/>
      <c r="L7" s="32"/>
      <c r="M7" s="31"/>
      <c r="N7" s="32"/>
      <c r="O7" s="76"/>
    </row>
    <row r="8" spans="1:15" s="83" customFormat="1" ht="15">
      <c r="A8" s="30"/>
      <c r="B8" s="30"/>
      <c r="C8" s="30"/>
      <c r="D8" s="30"/>
      <c r="E8" s="30" t="s">
        <v>74</v>
      </c>
      <c r="F8" s="30"/>
      <c r="G8" s="30"/>
      <c r="H8" s="30"/>
      <c r="I8" s="31"/>
      <c r="J8" s="32"/>
      <c r="K8" s="31"/>
      <c r="L8" s="32"/>
      <c r="M8" s="31"/>
      <c r="N8" s="32"/>
      <c r="O8" s="76"/>
    </row>
    <row r="9" spans="1:15" s="83" customFormat="1" ht="15">
      <c r="A9" s="30"/>
      <c r="B9" s="30"/>
      <c r="C9" s="30"/>
      <c r="D9" s="30"/>
      <c r="E9" s="30"/>
      <c r="F9" s="30" t="s">
        <v>75</v>
      </c>
      <c r="G9" s="30"/>
      <c r="H9" s="30"/>
      <c r="I9" s="31">
        <v>37000</v>
      </c>
      <c r="J9" s="32"/>
      <c r="K9" s="31">
        <v>36000</v>
      </c>
      <c r="L9" s="32"/>
      <c r="M9" s="31">
        <f>ROUND((I9-K9),5)</f>
        <v>1000</v>
      </c>
      <c r="N9" s="32"/>
      <c r="O9" s="76">
        <f>ROUND(IF(K9=0,IF(I9=0,0,1),I9/K9),5)</f>
        <v>1.02778</v>
      </c>
    </row>
    <row r="10" spans="1:15" s="83" customFormat="1" ht="15">
      <c r="A10" s="30"/>
      <c r="B10" s="30"/>
      <c r="C10" s="30"/>
      <c r="D10" s="30"/>
      <c r="E10" s="30"/>
      <c r="F10" s="30" t="s">
        <v>76</v>
      </c>
      <c r="G10" s="30"/>
      <c r="H10" s="30"/>
      <c r="I10" s="31">
        <v>0</v>
      </c>
      <c r="J10" s="32"/>
      <c r="K10" s="31">
        <v>1000</v>
      </c>
      <c r="L10" s="32"/>
      <c r="M10" s="31">
        <f>ROUND((I10-K10),5)</f>
        <v>-1000</v>
      </c>
      <c r="N10" s="32"/>
      <c r="O10" s="76">
        <f>ROUND(IF(K10=0,IF(I10=0,0,1),I10/K10),5)</f>
        <v>0</v>
      </c>
    </row>
    <row r="11" spans="1:15" s="83" customFormat="1" ht="15">
      <c r="A11" s="30"/>
      <c r="B11" s="30"/>
      <c r="C11" s="30"/>
      <c r="D11" s="30"/>
      <c r="E11" s="30"/>
      <c r="F11" s="30" t="s">
        <v>114</v>
      </c>
      <c r="G11" s="30"/>
      <c r="H11" s="30"/>
      <c r="I11" s="31">
        <v>1000</v>
      </c>
      <c r="J11" s="32"/>
      <c r="K11" s="31">
        <v>3000</v>
      </c>
      <c r="L11" s="32"/>
      <c r="M11" s="31">
        <f>ROUND((I11-K11),5)</f>
        <v>-2000</v>
      </c>
      <c r="N11" s="32"/>
      <c r="O11" s="76">
        <f>ROUND(IF(K11=0,IF(I11=0,0,1),I11/K11),5)</f>
        <v>0.33333</v>
      </c>
    </row>
    <row r="12" spans="1:15" s="83" customFormat="1" ht="15.75" thickBot="1">
      <c r="A12" s="30"/>
      <c r="B12" s="30"/>
      <c r="C12" s="30"/>
      <c r="D12" s="30"/>
      <c r="E12" s="30"/>
      <c r="F12" s="30" t="s">
        <v>115</v>
      </c>
      <c r="G12" s="30"/>
      <c r="H12" s="30"/>
      <c r="I12" s="42">
        <v>0</v>
      </c>
      <c r="J12" s="32"/>
      <c r="K12" s="42">
        <v>0</v>
      </c>
      <c r="L12" s="32"/>
      <c r="M12" s="42">
        <f>ROUND((I12-K12),5)</f>
        <v>0</v>
      </c>
      <c r="N12" s="32"/>
      <c r="O12" s="77">
        <f>ROUND(IF(K12=0,IF(I12=0,0,1),I12/K12),5)</f>
        <v>0</v>
      </c>
    </row>
    <row r="13" spans="1:15" s="83" customFormat="1" ht="15">
      <c r="A13" s="30"/>
      <c r="B13" s="30"/>
      <c r="C13" s="30"/>
      <c r="D13" s="30"/>
      <c r="E13" s="30" t="s">
        <v>77</v>
      </c>
      <c r="F13" s="30"/>
      <c r="G13" s="30"/>
      <c r="H13" s="30"/>
      <c r="I13" s="31">
        <f>ROUND(SUM(I8:I12),5)</f>
        <v>38000</v>
      </c>
      <c r="J13" s="32"/>
      <c r="K13" s="31">
        <f>ROUND(SUM(K8:K12),5)</f>
        <v>40000</v>
      </c>
      <c r="L13" s="32"/>
      <c r="M13" s="31">
        <f>ROUND((I13-K13),5)</f>
        <v>-2000</v>
      </c>
      <c r="N13" s="32"/>
      <c r="O13" s="76">
        <f>ROUND(IF(K13=0,IF(I13=0,0,1),I13/K13),5)</f>
        <v>0.95</v>
      </c>
    </row>
    <row r="14" spans="1:15" s="83" customFormat="1" ht="15">
      <c r="A14" s="30"/>
      <c r="B14" s="30"/>
      <c r="C14" s="30"/>
      <c r="D14" s="30"/>
      <c r="E14" s="30" t="s">
        <v>78</v>
      </c>
      <c r="F14" s="30"/>
      <c r="G14" s="30"/>
      <c r="H14" s="30"/>
      <c r="I14" s="31"/>
      <c r="J14" s="32"/>
      <c r="K14" s="31"/>
      <c r="L14" s="32"/>
      <c r="M14" s="31"/>
      <c r="N14" s="32"/>
      <c r="O14" s="76"/>
    </row>
    <row r="15" spans="1:15" s="83" customFormat="1" ht="15">
      <c r="A15" s="30"/>
      <c r="B15" s="30"/>
      <c r="C15" s="30"/>
      <c r="D15" s="30"/>
      <c r="E15" s="30"/>
      <c r="F15" s="30" t="s">
        <v>79</v>
      </c>
      <c r="G15" s="30"/>
      <c r="H15" s="30"/>
      <c r="I15" s="31">
        <v>4800</v>
      </c>
      <c r="J15" s="32"/>
      <c r="K15" s="31">
        <v>4800</v>
      </c>
      <c r="L15" s="32"/>
      <c r="M15" s="31">
        <f>ROUND((I15-K15),5)</f>
        <v>0</v>
      </c>
      <c r="N15" s="32"/>
      <c r="O15" s="76">
        <f>ROUND(IF(K15=0,IF(I15=0,0,1),I15/K15),5)</f>
        <v>1</v>
      </c>
    </row>
    <row r="16" spans="1:15" s="83" customFormat="1" ht="15.75" thickBot="1">
      <c r="A16" s="30"/>
      <c r="B16" s="30"/>
      <c r="C16" s="30"/>
      <c r="D16" s="30"/>
      <c r="E16" s="30"/>
      <c r="F16" s="30" t="s">
        <v>80</v>
      </c>
      <c r="G16" s="30"/>
      <c r="H16" s="30"/>
      <c r="I16" s="42">
        <v>1200</v>
      </c>
      <c r="J16" s="32"/>
      <c r="K16" s="42">
        <v>2400</v>
      </c>
      <c r="L16" s="32"/>
      <c r="M16" s="42">
        <f>ROUND((I16-K16),5)</f>
        <v>-1200</v>
      </c>
      <c r="N16" s="32"/>
      <c r="O16" s="77">
        <f>ROUND(IF(K16=0,IF(I16=0,0,1),I16/K16),5)</f>
        <v>0.5</v>
      </c>
    </row>
    <row r="17" spans="1:15" s="83" customFormat="1" ht="15">
      <c r="A17" s="30"/>
      <c r="B17" s="30"/>
      <c r="C17" s="30"/>
      <c r="D17" s="30"/>
      <c r="E17" s="30" t="s">
        <v>81</v>
      </c>
      <c r="F17" s="30"/>
      <c r="G17" s="30"/>
      <c r="H17" s="30"/>
      <c r="I17" s="31">
        <f>ROUND(SUM(I14:I16),5)</f>
        <v>6000</v>
      </c>
      <c r="J17" s="32"/>
      <c r="K17" s="31">
        <f>ROUND(SUM(K14:K16),5)</f>
        <v>7200</v>
      </c>
      <c r="L17" s="32"/>
      <c r="M17" s="31">
        <f>ROUND((I17-K17),5)</f>
        <v>-1200</v>
      </c>
      <c r="N17" s="32"/>
      <c r="O17" s="76">
        <f>ROUND(IF(K17=0,IF(I17=0,0,1),I17/K17),5)</f>
        <v>0.83333</v>
      </c>
    </row>
    <row r="18" spans="1:15" s="83" customFormat="1" ht="15">
      <c r="A18" s="30"/>
      <c r="B18" s="30"/>
      <c r="C18" s="30"/>
      <c r="D18" s="30"/>
      <c r="E18" s="30" t="s">
        <v>82</v>
      </c>
      <c r="F18" s="30"/>
      <c r="G18" s="30"/>
      <c r="H18" s="30"/>
      <c r="I18" s="31"/>
      <c r="J18" s="32"/>
      <c r="K18" s="31"/>
      <c r="L18" s="32"/>
      <c r="M18" s="31"/>
      <c r="N18" s="32"/>
      <c r="O18" s="76"/>
    </row>
    <row r="19" spans="1:15" s="83" customFormat="1" ht="15.75" thickBot="1">
      <c r="A19" s="30"/>
      <c r="B19" s="30"/>
      <c r="C19" s="30"/>
      <c r="D19" s="30"/>
      <c r="E19" s="30"/>
      <c r="F19" s="30" t="s">
        <v>83</v>
      </c>
      <c r="G19" s="30"/>
      <c r="H19" s="30"/>
      <c r="I19" s="42">
        <v>13200</v>
      </c>
      <c r="J19" s="32"/>
      <c r="K19" s="42">
        <v>15660</v>
      </c>
      <c r="L19" s="32"/>
      <c r="M19" s="42">
        <f aca="true" t="shared" si="0" ref="M19:M26">ROUND((I19-K19),5)</f>
        <v>-2460</v>
      </c>
      <c r="N19" s="32"/>
      <c r="O19" s="77">
        <f aca="true" t="shared" si="1" ref="O19:O26">ROUND(IF(K19=0,IF(I19=0,0,1),I19/K19),5)</f>
        <v>0.84291</v>
      </c>
    </row>
    <row r="20" spans="1:15" s="83" customFormat="1" ht="15">
      <c r="A20" s="30"/>
      <c r="B20" s="30"/>
      <c r="C20" s="30"/>
      <c r="D20" s="30"/>
      <c r="E20" s="30" t="s">
        <v>84</v>
      </c>
      <c r="F20" s="30"/>
      <c r="G20" s="30"/>
      <c r="H20" s="30"/>
      <c r="I20" s="31">
        <f>ROUND(SUM(I18:I19),5)</f>
        <v>13200</v>
      </c>
      <c r="J20" s="32"/>
      <c r="K20" s="31">
        <f>ROUND(SUM(K18:K19),5)</f>
        <v>15660</v>
      </c>
      <c r="L20" s="32"/>
      <c r="M20" s="31">
        <f t="shared" si="0"/>
        <v>-2460</v>
      </c>
      <c r="N20" s="32"/>
      <c r="O20" s="76">
        <f t="shared" si="1"/>
        <v>0.84291</v>
      </c>
    </row>
    <row r="21" spans="1:15" s="83" customFormat="1" ht="15">
      <c r="A21" s="30"/>
      <c r="B21" s="30"/>
      <c r="C21" s="30"/>
      <c r="D21" s="30"/>
      <c r="E21" s="30" t="s">
        <v>85</v>
      </c>
      <c r="F21" s="30"/>
      <c r="G21" s="30"/>
      <c r="H21" s="30"/>
      <c r="I21" s="31">
        <v>9.93</v>
      </c>
      <c r="J21" s="32"/>
      <c r="K21" s="31">
        <v>10.2</v>
      </c>
      <c r="L21" s="32"/>
      <c r="M21" s="31">
        <f t="shared" si="0"/>
        <v>-0.27</v>
      </c>
      <c r="N21" s="32"/>
      <c r="O21" s="76">
        <f t="shared" si="1"/>
        <v>0.97353</v>
      </c>
    </row>
    <row r="22" spans="1:15" s="83" customFormat="1" ht="15">
      <c r="A22" s="30"/>
      <c r="B22" s="30"/>
      <c r="C22" s="30"/>
      <c r="D22" s="30"/>
      <c r="E22" s="30" t="s">
        <v>86</v>
      </c>
      <c r="F22" s="30"/>
      <c r="G22" s="30"/>
      <c r="H22" s="30"/>
      <c r="I22" s="31">
        <v>1</v>
      </c>
      <c r="J22" s="32"/>
      <c r="K22" s="31">
        <v>0</v>
      </c>
      <c r="L22" s="32"/>
      <c r="M22" s="31">
        <f t="shared" si="0"/>
        <v>1</v>
      </c>
      <c r="N22" s="32"/>
      <c r="O22" s="76">
        <f t="shared" si="1"/>
        <v>1</v>
      </c>
    </row>
    <row r="23" spans="1:15" s="83" customFormat="1" ht="15">
      <c r="A23" s="30"/>
      <c r="B23" s="30"/>
      <c r="C23" s="30"/>
      <c r="D23" s="30"/>
      <c r="E23" s="30" t="s">
        <v>87</v>
      </c>
      <c r="F23" s="30"/>
      <c r="G23" s="30"/>
      <c r="H23" s="30"/>
      <c r="I23" s="31">
        <v>1356.07</v>
      </c>
      <c r="J23" s="32"/>
      <c r="K23" s="31">
        <v>0</v>
      </c>
      <c r="L23" s="32"/>
      <c r="M23" s="31">
        <f t="shared" si="0"/>
        <v>1356.07</v>
      </c>
      <c r="N23" s="32"/>
      <c r="O23" s="76">
        <f t="shared" si="1"/>
        <v>1</v>
      </c>
    </row>
    <row r="24" spans="1:15" s="83" customFormat="1" ht="15">
      <c r="A24" s="30"/>
      <c r="B24" s="30"/>
      <c r="C24" s="30"/>
      <c r="D24" s="30"/>
      <c r="E24" s="30" t="s">
        <v>136</v>
      </c>
      <c r="F24" s="30"/>
      <c r="G24" s="30"/>
      <c r="H24" s="30"/>
      <c r="I24" s="31">
        <v>0</v>
      </c>
      <c r="J24" s="32"/>
      <c r="K24" s="31">
        <v>0</v>
      </c>
      <c r="L24" s="32"/>
      <c r="M24" s="31">
        <f t="shared" si="0"/>
        <v>0</v>
      </c>
      <c r="N24" s="32"/>
      <c r="O24" s="76">
        <f t="shared" si="1"/>
        <v>0</v>
      </c>
    </row>
    <row r="25" spans="1:15" s="83" customFormat="1" ht="15">
      <c r="A25" s="30"/>
      <c r="B25" s="30"/>
      <c r="C25" s="30"/>
      <c r="D25" s="30"/>
      <c r="E25" s="30" t="s">
        <v>139</v>
      </c>
      <c r="F25" s="30"/>
      <c r="G25" s="30"/>
      <c r="H25" s="30"/>
      <c r="I25" s="31">
        <v>5130</v>
      </c>
      <c r="J25" s="32"/>
      <c r="K25" s="31">
        <v>5400</v>
      </c>
      <c r="L25" s="32"/>
      <c r="M25" s="31">
        <f t="shared" si="0"/>
        <v>-270</v>
      </c>
      <c r="N25" s="32"/>
      <c r="O25" s="76">
        <f t="shared" si="1"/>
        <v>0.95</v>
      </c>
    </row>
    <row r="26" spans="1:15" s="83" customFormat="1" ht="15">
      <c r="A26" s="30"/>
      <c r="B26" s="30"/>
      <c r="C26" s="30"/>
      <c r="D26" s="30"/>
      <c r="E26" s="30" t="s">
        <v>141</v>
      </c>
      <c r="F26" s="30"/>
      <c r="G26" s="30"/>
      <c r="H26" s="30"/>
      <c r="I26" s="31">
        <v>5900</v>
      </c>
      <c r="J26" s="32"/>
      <c r="K26" s="31">
        <v>0</v>
      </c>
      <c r="L26" s="32"/>
      <c r="M26" s="31">
        <f t="shared" si="0"/>
        <v>5900</v>
      </c>
      <c r="N26" s="32"/>
      <c r="O26" s="76">
        <f t="shared" si="1"/>
        <v>1</v>
      </c>
    </row>
    <row r="27" spans="1:15" s="83" customFormat="1" ht="15">
      <c r="A27" s="30"/>
      <c r="B27" s="30"/>
      <c r="C27" s="30"/>
      <c r="D27" s="30"/>
      <c r="E27" s="30" t="s">
        <v>150</v>
      </c>
      <c r="F27" s="30"/>
      <c r="G27" s="30"/>
      <c r="H27" s="30"/>
      <c r="I27" s="31">
        <v>628.36</v>
      </c>
      <c r="J27" s="32"/>
      <c r="K27" s="31"/>
      <c r="L27" s="32"/>
      <c r="M27" s="31"/>
      <c r="N27" s="32"/>
      <c r="O27" s="76"/>
    </row>
    <row r="28" spans="1:15" s="83" customFormat="1" ht="15">
      <c r="A28" s="30"/>
      <c r="B28" s="30"/>
      <c r="C28" s="30"/>
      <c r="D28" s="30"/>
      <c r="E28" s="30" t="s">
        <v>148</v>
      </c>
      <c r="F28" s="30"/>
      <c r="G28" s="30"/>
      <c r="H28" s="30"/>
      <c r="I28" s="31">
        <v>687.95</v>
      </c>
      <c r="J28" s="32"/>
      <c r="K28" s="31"/>
      <c r="L28" s="32"/>
      <c r="M28" s="31"/>
      <c r="N28" s="32"/>
      <c r="O28" s="76"/>
    </row>
    <row r="29" spans="1:15" s="83" customFormat="1" ht="15.75" thickBot="1">
      <c r="A29" s="30"/>
      <c r="B29" s="30"/>
      <c r="C29" s="30"/>
      <c r="D29" s="30"/>
      <c r="E29" s="30" t="s">
        <v>88</v>
      </c>
      <c r="F29" s="30"/>
      <c r="G29" s="30"/>
      <c r="H29" s="30"/>
      <c r="I29" s="31">
        <v>0</v>
      </c>
      <c r="J29" s="32"/>
      <c r="K29" s="31">
        <v>0</v>
      </c>
      <c r="L29" s="32"/>
      <c r="M29" s="31">
        <f>ROUND((I29-K29),5)</f>
        <v>0</v>
      </c>
      <c r="N29" s="32"/>
      <c r="O29" s="76">
        <f>ROUND(IF(K29=0,IF(I29=0,0,1),I29/K29),5)</f>
        <v>0</v>
      </c>
    </row>
    <row r="30" spans="1:15" s="83" customFormat="1" ht="15.75" thickBot="1">
      <c r="A30" s="30"/>
      <c r="B30" s="30"/>
      <c r="C30" s="30"/>
      <c r="D30" s="30" t="s">
        <v>2</v>
      </c>
      <c r="E30" s="30"/>
      <c r="F30" s="30"/>
      <c r="G30" s="30"/>
      <c r="H30" s="30"/>
      <c r="I30" s="44">
        <f>ROUND(I7+I13+I17+SUM(I20:I29),5)</f>
        <v>70913.31</v>
      </c>
      <c r="J30" s="32"/>
      <c r="K30" s="44">
        <f>ROUND(K7+K13+K17+SUM(K20:K29),5)</f>
        <v>68270.2</v>
      </c>
      <c r="L30" s="32"/>
      <c r="M30" s="44">
        <f>ROUND((I30-K30),5)</f>
        <v>2643.11</v>
      </c>
      <c r="N30" s="32"/>
      <c r="O30" s="78">
        <f>ROUND(IF(K30=0,IF(I30=0,0,1),I30/K30),5)</f>
        <v>1.03872</v>
      </c>
    </row>
    <row r="31" spans="1:15" s="83" customFormat="1" ht="15">
      <c r="A31" s="30"/>
      <c r="B31" s="30"/>
      <c r="C31" s="30" t="s">
        <v>3</v>
      </c>
      <c r="D31" s="30"/>
      <c r="E31" s="30"/>
      <c r="F31" s="30"/>
      <c r="G31" s="30"/>
      <c r="H31" s="30"/>
      <c r="I31" s="31">
        <f>I30</f>
        <v>70913.31</v>
      </c>
      <c r="J31" s="32"/>
      <c r="K31" s="31">
        <f>K30</f>
        <v>68270.2</v>
      </c>
      <c r="L31" s="32"/>
      <c r="M31" s="31">
        <f>ROUND((I31-K31),5)</f>
        <v>2643.11</v>
      </c>
      <c r="N31" s="32"/>
      <c r="O31" s="76">
        <f>ROUND(IF(K31=0,IF(I31=0,0,1),I31/K31),5)</f>
        <v>1.03872</v>
      </c>
    </row>
    <row r="32" spans="1:15" s="83" customFormat="1" ht="15">
      <c r="A32" s="30"/>
      <c r="B32" s="30"/>
      <c r="C32" s="30"/>
      <c r="D32" s="30" t="s">
        <v>89</v>
      </c>
      <c r="E32" s="30"/>
      <c r="F32" s="30"/>
      <c r="G32" s="30"/>
      <c r="H32" s="30"/>
      <c r="I32" s="31"/>
      <c r="J32" s="32"/>
      <c r="K32" s="31"/>
      <c r="L32" s="32"/>
      <c r="M32" s="31"/>
      <c r="N32" s="32"/>
      <c r="O32" s="76"/>
    </row>
    <row r="33" spans="1:15" s="83" customFormat="1" ht="15">
      <c r="A33" s="30"/>
      <c r="B33" s="30"/>
      <c r="C33" s="30"/>
      <c r="D33" s="30"/>
      <c r="E33" s="30" t="s">
        <v>90</v>
      </c>
      <c r="F33" s="30"/>
      <c r="G33" s="30"/>
      <c r="H33" s="30"/>
      <c r="I33" s="31"/>
      <c r="J33" s="32"/>
      <c r="K33" s="31"/>
      <c r="L33" s="32"/>
      <c r="M33" s="31"/>
      <c r="N33" s="32"/>
      <c r="O33" s="76"/>
    </row>
    <row r="34" spans="1:15" s="83" customFormat="1" ht="15">
      <c r="A34" s="30"/>
      <c r="B34" s="30"/>
      <c r="C34" s="30"/>
      <c r="D34" s="30"/>
      <c r="E34" s="30"/>
      <c r="F34" s="30" t="s">
        <v>91</v>
      </c>
      <c r="G34" s="30"/>
      <c r="H34" s="30"/>
      <c r="I34" s="31">
        <v>249.47</v>
      </c>
      <c r="J34" s="32"/>
      <c r="K34" s="31">
        <v>600</v>
      </c>
      <c r="L34" s="32"/>
      <c r="M34" s="31">
        <f aca="true" t="shared" si="2" ref="M34:M39">ROUND((I34-K34),5)</f>
        <v>-350.53</v>
      </c>
      <c r="N34" s="32"/>
      <c r="O34" s="76">
        <f aca="true" t="shared" si="3" ref="O34:O39">ROUND(IF(K34=0,IF(I34=0,0,1),I34/K34),5)</f>
        <v>0.41578</v>
      </c>
    </row>
    <row r="35" spans="1:15" s="83" customFormat="1" ht="15">
      <c r="A35" s="30"/>
      <c r="B35" s="30"/>
      <c r="C35" s="30"/>
      <c r="D35" s="30"/>
      <c r="E35" s="30"/>
      <c r="F35" s="30" t="s">
        <v>92</v>
      </c>
      <c r="G35" s="30"/>
      <c r="H35" s="30"/>
      <c r="I35" s="31">
        <v>15488.54</v>
      </c>
      <c r="J35" s="32"/>
      <c r="K35" s="31">
        <v>11936</v>
      </c>
      <c r="L35" s="32"/>
      <c r="M35" s="31">
        <f t="shared" si="2"/>
        <v>3552.54</v>
      </c>
      <c r="N35" s="32"/>
      <c r="O35" s="76">
        <f t="shared" si="3"/>
        <v>1.29763</v>
      </c>
    </row>
    <row r="36" spans="1:15" s="83" customFormat="1" ht="15">
      <c r="A36" s="30"/>
      <c r="B36" s="30"/>
      <c r="C36" s="30"/>
      <c r="D36" s="30"/>
      <c r="E36" s="30"/>
      <c r="F36" s="30" t="s">
        <v>93</v>
      </c>
      <c r="G36" s="30"/>
      <c r="H36" s="30"/>
      <c r="I36" s="31">
        <v>2337.58</v>
      </c>
      <c r="J36" s="32"/>
      <c r="K36" s="31">
        <v>1420</v>
      </c>
      <c r="L36" s="32"/>
      <c r="M36" s="31">
        <f t="shared" si="2"/>
        <v>917.58</v>
      </c>
      <c r="N36" s="32"/>
      <c r="O36" s="76">
        <f t="shared" si="3"/>
        <v>1.64618</v>
      </c>
    </row>
    <row r="37" spans="1:15" s="83" customFormat="1" ht="15">
      <c r="A37" s="30"/>
      <c r="B37" s="30"/>
      <c r="C37" s="30"/>
      <c r="D37" s="30"/>
      <c r="E37" s="30"/>
      <c r="F37" s="30" t="s">
        <v>94</v>
      </c>
      <c r="G37" s="30"/>
      <c r="H37" s="30"/>
      <c r="I37" s="31">
        <v>492.48</v>
      </c>
      <c r="J37" s="32"/>
      <c r="K37" s="31">
        <v>1500</v>
      </c>
      <c r="L37" s="32"/>
      <c r="M37" s="31">
        <f t="shared" si="2"/>
        <v>-1007.52</v>
      </c>
      <c r="N37" s="32"/>
      <c r="O37" s="76">
        <f t="shared" si="3"/>
        <v>0.32832</v>
      </c>
    </row>
    <row r="38" spans="1:15" s="83" customFormat="1" ht="15.75" thickBot="1">
      <c r="A38" s="30"/>
      <c r="B38" s="30"/>
      <c r="C38" s="30"/>
      <c r="D38" s="30"/>
      <c r="E38" s="30"/>
      <c r="F38" s="30" t="s">
        <v>116</v>
      </c>
      <c r="G38" s="30"/>
      <c r="H38" s="30"/>
      <c r="I38" s="42">
        <v>0</v>
      </c>
      <c r="J38" s="32"/>
      <c r="K38" s="42">
        <v>600</v>
      </c>
      <c r="L38" s="32"/>
      <c r="M38" s="42">
        <f t="shared" si="2"/>
        <v>-600</v>
      </c>
      <c r="N38" s="32"/>
      <c r="O38" s="77">
        <f t="shared" si="3"/>
        <v>0</v>
      </c>
    </row>
    <row r="39" spans="1:15" s="83" customFormat="1" ht="15">
      <c r="A39" s="30"/>
      <c r="B39" s="30"/>
      <c r="C39" s="30"/>
      <c r="D39" s="30"/>
      <c r="E39" s="30" t="s">
        <v>95</v>
      </c>
      <c r="F39" s="30"/>
      <c r="G39" s="30"/>
      <c r="H39" s="30"/>
      <c r="I39" s="31">
        <f>ROUND(SUM(I33:I38),5)</f>
        <v>18568.07</v>
      </c>
      <c r="J39" s="32"/>
      <c r="K39" s="31">
        <f>ROUND(SUM(K33:K38),5)</f>
        <v>16056</v>
      </c>
      <c r="L39" s="32"/>
      <c r="M39" s="31">
        <f t="shared" si="2"/>
        <v>2512.07</v>
      </c>
      <c r="N39" s="32"/>
      <c r="O39" s="76">
        <f t="shared" si="3"/>
        <v>1.15646</v>
      </c>
    </row>
    <row r="40" spans="1:15" s="83" customFormat="1" ht="15">
      <c r="A40" s="30"/>
      <c r="B40" s="30"/>
      <c r="C40" s="30"/>
      <c r="D40" s="30"/>
      <c r="E40" s="30" t="s">
        <v>96</v>
      </c>
      <c r="F40" s="30"/>
      <c r="G40" s="30"/>
      <c r="H40" s="30"/>
      <c r="I40" s="31"/>
      <c r="J40" s="32"/>
      <c r="K40" s="31"/>
      <c r="L40" s="32"/>
      <c r="M40" s="31"/>
      <c r="N40" s="32"/>
      <c r="O40" s="76"/>
    </row>
    <row r="41" spans="1:15" s="83" customFormat="1" ht="15">
      <c r="A41" s="30"/>
      <c r="B41" s="30"/>
      <c r="C41" s="30"/>
      <c r="D41" s="30"/>
      <c r="E41" s="30"/>
      <c r="F41" s="30" t="s">
        <v>97</v>
      </c>
      <c r="G41" s="30"/>
      <c r="H41" s="30"/>
      <c r="I41" s="31">
        <v>1220.69</v>
      </c>
      <c r="J41" s="32"/>
      <c r="K41" s="31">
        <v>700</v>
      </c>
      <c r="L41" s="32"/>
      <c r="M41" s="31">
        <f>ROUND((I41-K41),5)</f>
        <v>520.69</v>
      </c>
      <c r="N41" s="32"/>
      <c r="O41" s="76">
        <f>ROUND(IF(K41=0,IF(I41=0,0,1),I41/K41),5)</f>
        <v>1.74384</v>
      </c>
    </row>
    <row r="42" spans="1:15" s="83" customFormat="1" ht="15">
      <c r="A42" s="30"/>
      <c r="B42" s="30"/>
      <c r="C42" s="30"/>
      <c r="D42" s="30"/>
      <c r="E42" s="30"/>
      <c r="F42" s="30" t="s">
        <v>138</v>
      </c>
      <c r="G42" s="30"/>
      <c r="H42" s="30"/>
      <c r="I42" s="31">
        <v>0</v>
      </c>
      <c r="J42" s="32"/>
      <c r="K42" s="31">
        <v>100</v>
      </c>
      <c r="L42" s="32"/>
      <c r="M42" s="31">
        <f>ROUND((I42-K42),5)</f>
        <v>-100</v>
      </c>
      <c r="N42" s="32"/>
      <c r="O42" s="76">
        <f>ROUND(IF(K42=0,IF(I42=0,0,1),I42/K42),5)</f>
        <v>0</v>
      </c>
    </row>
    <row r="43" spans="1:15" s="83" customFormat="1" ht="15">
      <c r="A43" s="30"/>
      <c r="B43" s="30"/>
      <c r="C43" s="30"/>
      <c r="D43" s="30"/>
      <c r="E43" s="30"/>
      <c r="F43" s="30" t="s">
        <v>98</v>
      </c>
      <c r="G43" s="30"/>
      <c r="H43" s="30"/>
      <c r="I43" s="31">
        <v>1577</v>
      </c>
      <c r="J43" s="32"/>
      <c r="K43" s="31">
        <v>1580</v>
      </c>
      <c r="L43" s="32"/>
      <c r="M43" s="31">
        <f>ROUND((I43-K43),5)</f>
        <v>-3</v>
      </c>
      <c r="N43" s="32"/>
      <c r="O43" s="76">
        <f>ROUND(IF(K43=0,IF(I43=0,0,1),I43/K43),5)</f>
        <v>0.9981</v>
      </c>
    </row>
    <row r="44" spans="1:15" s="83" customFormat="1" ht="15">
      <c r="A44" s="30"/>
      <c r="B44" s="30"/>
      <c r="C44" s="30"/>
      <c r="D44" s="30"/>
      <c r="E44" s="30"/>
      <c r="F44" s="30" t="s">
        <v>121</v>
      </c>
      <c r="G44" s="30"/>
      <c r="H44" s="30"/>
      <c r="I44" s="31"/>
      <c r="J44" s="32"/>
      <c r="K44" s="31"/>
      <c r="L44" s="32"/>
      <c r="M44" s="31"/>
      <c r="N44" s="32"/>
      <c r="O44" s="76"/>
    </row>
    <row r="45" spans="1:15" s="83" customFormat="1" ht="15">
      <c r="A45" s="30"/>
      <c r="B45" s="30"/>
      <c r="C45" s="30"/>
      <c r="D45" s="30"/>
      <c r="E45" s="30"/>
      <c r="F45" s="30"/>
      <c r="G45" s="30" t="s">
        <v>122</v>
      </c>
      <c r="H45" s="30"/>
      <c r="I45" s="31">
        <v>1227.95</v>
      </c>
      <c r="J45" s="32"/>
      <c r="K45" s="31">
        <v>1020</v>
      </c>
      <c r="L45" s="32"/>
      <c r="M45" s="31">
        <f>ROUND((I45-K45),5)</f>
        <v>207.95</v>
      </c>
      <c r="N45" s="32"/>
      <c r="O45" s="76">
        <f>ROUND(IF(K45=0,IF(I45=0,0,1),I45/K45),5)</f>
        <v>1.20387</v>
      </c>
    </row>
    <row r="46" spans="1:15" s="83" customFormat="1" ht="15.75" thickBot="1">
      <c r="A46" s="30"/>
      <c r="B46" s="30"/>
      <c r="C46" s="30"/>
      <c r="D46" s="30"/>
      <c r="E46" s="30"/>
      <c r="F46" s="30"/>
      <c r="G46" s="30" t="s">
        <v>123</v>
      </c>
      <c r="H46" s="30"/>
      <c r="I46" s="42">
        <v>0</v>
      </c>
      <c r="J46" s="32"/>
      <c r="K46" s="42">
        <v>0</v>
      </c>
      <c r="L46" s="32"/>
      <c r="M46" s="42">
        <f>ROUND((I46-K46),5)</f>
        <v>0</v>
      </c>
      <c r="N46" s="32"/>
      <c r="O46" s="77">
        <f>ROUND(IF(K46=0,IF(I46=0,0,1),I46/K46),5)</f>
        <v>0</v>
      </c>
    </row>
    <row r="47" spans="1:15" s="83" customFormat="1" ht="15">
      <c r="A47" s="30"/>
      <c r="B47" s="30"/>
      <c r="C47" s="30"/>
      <c r="D47" s="30"/>
      <c r="E47" s="30"/>
      <c r="F47" s="30" t="s">
        <v>124</v>
      </c>
      <c r="G47" s="30"/>
      <c r="H47" s="30"/>
      <c r="I47" s="31">
        <f>ROUND(SUM(I44:I46),5)</f>
        <v>1227.95</v>
      </c>
      <c r="J47" s="32"/>
      <c r="K47" s="31">
        <f>ROUND(SUM(K44:K46),5)</f>
        <v>1020</v>
      </c>
      <c r="L47" s="32"/>
      <c r="M47" s="31">
        <f>ROUND((I47-K47),5)</f>
        <v>207.95</v>
      </c>
      <c r="N47" s="32"/>
      <c r="O47" s="76">
        <f>ROUND(IF(K47=0,IF(I47=0,0,1),I47/K47),5)</f>
        <v>1.20387</v>
      </c>
    </row>
    <row r="48" spans="1:15" s="83" customFormat="1" ht="15">
      <c r="A48" s="30"/>
      <c r="B48" s="30"/>
      <c r="C48" s="30"/>
      <c r="D48" s="30"/>
      <c r="E48" s="30"/>
      <c r="F48" s="30" t="s">
        <v>117</v>
      </c>
      <c r="G48" s="30"/>
      <c r="H48" s="30"/>
      <c r="I48" s="31">
        <v>0</v>
      </c>
      <c r="J48" s="32"/>
      <c r="K48" s="31">
        <v>0</v>
      </c>
      <c r="L48" s="32"/>
      <c r="M48" s="31">
        <f>ROUND((I48-K48),5)</f>
        <v>0</v>
      </c>
      <c r="N48" s="32"/>
      <c r="O48" s="76">
        <f>ROUND(IF(K48=0,IF(I48=0,0,1),I48/K48),5)</f>
        <v>0</v>
      </c>
    </row>
    <row r="49" spans="1:15" s="83" customFormat="1" ht="15">
      <c r="A49" s="30"/>
      <c r="B49" s="30"/>
      <c r="C49" s="30"/>
      <c r="D49" s="30"/>
      <c r="E49" s="30"/>
      <c r="F49" s="30" t="s">
        <v>99</v>
      </c>
      <c r="G49" s="30"/>
      <c r="H49" s="30"/>
      <c r="I49" s="31"/>
      <c r="J49" s="32"/>
      <c r="K49" s="31"/>
      <c r="L49" s="32"/>
      <c r="M49" s="31"/>
      <c r="N49" s="32"/>
      <c r="O49" s="76"/>
    </row>
    <row r="50" spans="1:15" s="83" customFormat="1" ht="15">
      <c r="A50" s="30"/>
      <c r="B50" s="30"/>
      <c r="C50" s="30"/>
      <c r="D50" s="30"/>
      <c r="E50" s="30"/>
      <c r="F50" s="30"/>
      <c r="G50" s="30" t="s">
        <v>100</v>
      </c>
      <c r="H50" s="30"/>
      <c r="I50" s="31"/>
      <c r="J50" s="32"/>
      <c r="K50" s="31"/>
      <c r="L50" s="32"/>
      <c r="M50" s="31"/>
      <c r="N50" s="32"/>
      <c r="O50" s="76"/>
    </row>
    <row r="51" spans="1:15" s="83" customFormat="1" ht="15">
      <c r="A51" s="30"/>
      <c r="B51" s="30"/>
      <c r="C51" s="30"/>
      <c r="D51" s="30"/>
      <c r="E51" s="30"/>
      <c r="F51" s="30"/>
      <c r="G51" s="30"/>
      <c r="H51" s="30" t="s">
        <v>132</v>
      </c>
      <c r="I51" s="31">
        <v>1356.07</v>
      </c>
      <c r="J51" s="32"/>
      <c r="K51" s="31">
        <v>835.23</v>
      </c>
      <c r="L51" s="32"/>
      <c r="M51" s="31">
        <f aca="true" t="shared" si="4" ref="M51:M59">ROUND((I51-K51),5)</f>
        <v>520.84</v>
      </c>
      <c r="N51" s="32"/>
      <c r="O51" s="76">
        <f aca="true" t="shared" si="5" ref="O51:O59">ROUND(IF(K51=0,IF(I51=0,0,1),I51/K51),5)</f>
        <v>1.62359</v>
      </c>
    </row>
    <row r="52" spans="1:15" s="83" customFormat="1" ht="15.75" thickBot="1">
      <c r="A52" s="30"/>
      <c r="B52" s="30"/>
      <c r="C52" s="30"/>
      <c r="D52" s="30"/>
      <c r="E52" s="30"/>
      <c r="F52" s="30"/>
      <c r="G52" s="30"/>
      <c r="H52" s="30" t="s">
        <v>133</v>
      </c>
      <c r="I52" s="42">
        <v>0</v>
      </c>
      <c r="J52" s="32"/>
      <c r="K52" s="42">
        <v>0</v>
      </c>
      <c r="L52" s="32"/>
      <c r="M52" s="42">
        <f t="shared" si="4"/>
        <v>0</v>
      </c>
      <c r="N52" s="32"/>
      <c r="O52" s="77">
        <f t="shared" si="5"/>
        <v>0</v>
      </c>
    </row>
    <row r="53" spans="1:15" s="83" customFormat="1" ht="15">
      <c r="A53" s="30"/>
      <c r="B53" s="30"/>
      <c r="C53" s="30"/>
      <c r="D53" s="30"/>
      <c r="E53" s="30"/>
      <c r="F53" s="30"/>
      <c r="G53" s="30" t="s">
        <v>134</v>
      </c>
      <c r="H53" s="30"/>
      <c r="I53" s="31">
        <f>ROUND(SUM(I50:I52),5)</f>
        <v>1356.07</v>
      </c>
      <c r="J53" s="32"/>
      <c r="K53" s="31">
        <f>ROUND(SUM(K50:K52),5)</f>
        <v>835.23</v>
      </c>
      <c r="L53" s="32"/>
      <c r="M53" s="31">
        <f t="shared" si="4"/>
        <v>520.84</v>
      </c>
      <c r="N53" s="32"/>
      <c r="O53" s="76">
        <f t="shared" si="5"/>
        <v>1.62359</v>
      </c>
    </row>
    <row r="54" spans="1:15" s="83" customFormat="1" ht="15">
      <c r="A54" s="30"/>
      <c r="B54" s="30"/>
      <c r="C54" s="30"/>
      <c r="D54" s="30"/>
      <c r="E54" s="30"/>
      <c r="F54" s="30"/>
      <c r="G54" s="30" t="s">
        <v>125</v>
      </c>
      <c r="H54" s="30"/>
      <c r="I54" s="31">
        <v>1220.71</v>
      </c>
      <c r="J54" s="32"/>
      <c r="K54" s="31">
        <v>1000</v>
      </c>
      <c r="L54" s="32"/>
      <c r="M54" s="31">
        <f t="shared" si="4"/>
        <v>220.71</v>
      </c>
      <c r="N54" s="32"/>
      <c r="O54" s="76">
        <f t="shared" si="5"/>
        <v>1.22071</v>
      </c>
    </row>
    <row r="55" spans="1:15" s="83" customFormat="1" ht="15.75" thickBot="1">
      <c r="A55" s="30"/>
      <c r="B55" s="30"/>
      <c r="C55" s="30"/>
      <c r="D55" s="30"/>
      <c r="E55" s="30"/>
      <c r="F55" s="30"/>
      <c r="G55" s="30" t="s">
        <v>101</v>
      </c>
      <c r="H55" s="30"/>
      <c r="I55" s="42">
        <v>438</v>
      </c>
      <c r="J55" s="32"/>
      <c r="K55" s="42">
        <v>475</v>
      </c>
      <c r="L55" s="32"/>
      <c r="M55" s="42">
        <f t="shared" si="4"/>
        <v>-37</v>
      </c>
      <c r="N55" s="32"/>
      <c r="O55" s="77">
        <f t="shared" si="5"/>
        <v>0.92211</v>
      </c>
    </row>
    <row r="56" spans="1:15" s="83" customFormat="1" ht="15">
      <c r="A56" s="30"/>
      <c r="B56" s="30"/>
      <c r="C56" s="30"/>
      <c r="D56" s="30"/>
      <c r="E56" s="30"/>
      <c r="F56" s="30" t="s">
        <v>102</v>
      </c>
      <c r="G56" s="30"/>
      <c r="H56" s="30"/>
      <c r="I56" s="31">
        <f>ROUND(I49+SUM(I53:I55),5)</f>
        <v>3014.78</v>
      </c>
      <c r="J56" s="32"/>
      <c r="K56" s="31">
        <f>ROUND(K49+SUM(K53:K55),5)</f>
        <v>2310.23</v>
      </c>
      <c r="L56" s="32"/>
      <c r="M56" s="31">
        <f t="shared" si="4"/>
        <v>704.55</v>
      </c>
      <c r="N56" s="32"/>
      <c r="O56" s="76">
        <f t="shared" si="5"/>
        <v>1.30497</v>
      </c>
    </row>
    <row r="57" spans="1:15" s="83" customFormat="1" ht="15">
      <c r="A57" s="30"/>
      <c r="B57" s="30"/>
      <c r="C57" s="30"/>
      <c r="D57" s="30"/>
      <c r="E57" s="30"/>
      <c r="F57" s="30" t="s">
        <v>118</v>
      </c>
      <c r="G57" s="30"/>
      <c r="H57" s="30"/>
      <c r="I57" s="31">
        <v>0</v>
      </c>
      <c r="J57" s="32"/>
      <c r="K57" s="31">
        <v>100</v>
      </c>
      <c r="L57" s="32"/>
      <c r="M57" s="31">
        <f t="shared" si="4"/>
        <v>-100</v>
      </c>
      <c r="N57" s="32"/>
      <c r="O57" s="76">
        <f t="shared" si="5"/>
        <v>0</v>
      </c>
    </row>
    <row r="58" spans="1:15" s="83" customFormat="1" ht="15.75" thickBot="1">
      <c r="A58" s="30"/>
      <c r="B58" s="30"/>
      <c r="C58" s="30"/>
      <c r="D58" s="30"/>
      <c r="E58" s="30"/>
      <c r="F58" s="30" t="s">
        <v>126</v>
      </c>
      <c r="G58" s="30"/>
      <c r="H58" s="30"/>
      <c r="I58" s="42">
        <v>0</v>
      </c>
      <c r="J58" s="32"/>
      <c r="K58" s="42">
        <v>0</v>
      </c>
      <c r="L58" s="32"/>
      <c r="M58" s="42">
        <f t="shared" si="4"/>
        <v>0</v>
      </c>
      <c r="N58" s="32"/>
      <c r="O58" s="77">
        <f t="shared" si="5"/>
        <v>0</v>
      </c>
    </row>
    <row r="59" spans="1:15" s="83" customFormat="1" ht="15">
      <c r="A59" s="30"/>
      <c r="B59" s="30"/>
      <c r="C59" s="30"/>
      <c r="D59" s="30"/>
      <c r="E59" s="30" t="s">
        <v>103</v>
      </c>
      <c r="F59" s="30"/>
      <c r="G59" s="30"/>
      <c r="H59" s="30"/>
      <c r="I59" s="31">
        <f>ROUND(SUM(I40:I43)+SUM(I47:I48)+SUM(I56:I58),5)</f>
        <v>7040.42</v>
      </c>
      <c r="J59" s="32"/>
      <c r="K59" s="31">
        <f>ROUND(SUM(K40:K43)+SUM(K47:K48)+SUM(K56:K58),5)</f>
        <v>5810.23</v>
      </c>
      <c r="L59" s="32"/>
      <c r="M59" s="31">
        <f t="shared" si="4"/>
        <v>1230.19</v>
      </c>
      <c r="N59" s="32"/>
      <c r="O59" s="76">
        <f t="shared" si="5"/>
        <v>1.21173</v>
      </c>
    </row>
    <row r="60" spans="1:15" s="83" customFormat="1" ht="15">
      <c r="A60" s="30"/>
      <c r="B60" s="30"/>
      <c r="C60" s="30"/>
      <c r="D60" s="30"/>
      <c r="E60" s="30" t="s">
        <v>104</v>
      </c>
      <c r="F60" s="30"/>
      <c r="G60" s="30"/>
      <c r="H60" s="30"/>
      <c r="I60" s="31"/>
      <c r="J60" s="32"/>
      <c r="K60" s="31"/>
      <c r="L60" s="32"/>
      <c r="M60" s="31"/>
      <c r="N60" s="32"/>
      <c r="O60" s="76"/>
    </row>
    <row r="61" spans="1:15" s="83" customFormat="1" ht="15">
      <c r="A61" s="30"/>
      <c r="B61" s="30"/>
      <c r="C61" s="30"/>
      <c r="D61" s="30"/>
      <c r="E61" s="30"/>
      <c r="F61" s="30" t="s">
        <v>105</v>
      </c>
      <c r="G61" s="30"/>
      <c r="H61" s="30"/>
      <c r="I61" s="31">
        <v>36900</v>
      </c>
      <c r="J61" s="32"/>
      <c r="K61" s="31">
        <v>37800</v>
      </c>
      <c r="L61" s="32"/>
      <c r="M61" s="31">
        <f>ROUND((I61-K61),5)</f>
        <v>-900</v>
      </c>
      <c r="N61" s="32"/>
      <c r="O61" s="76">
        <f>ROUND(IF(K61=0,IF(I61=0,0,1),I61/K61),5)</f>
        <v>0.97619</v>
      </c>
    </row>
    <row r="62" spans="1:15" s="83" customFormat="1" ht="15">
      <c r="A62" s="30"/>
      <c r="B62" s="30"/>
      <c r="C62" s="30"/>
      <c r="D62" s="30"/>
      <c r="E62" s="30"/>
      <c r="F62" s="30" t="s">
        <v>119</v>
      </c>
      <c r="G62" s="30"/>
      <c r="H62" s="30"/>
      <c r="I62" s="31">
        <v>0</v>
      </c>
      <c r="J62" s="32"/>
      <c r="K62" s="31">
        <v>0</v>
      </c>
      <c r="L62" s="32"/>
      <c r="M62" s="31">
        <f>ROUND((I62-K62),5)</f>
        <v>0</v>
      </c>
      <c r="N62" s="32"/>
      <c r="O62" s="76">
        <f>ROUND(IF(K62=0,IF(I62=0,0,1),I62/K62),5)</f>
        <v>0</v>
      </c>
    </row>
    <row r="63" spans="1:15" s="83" customFormat="1" ht="15">
      <c r="A63" s="30"/>
      <c r="B63" s="30"/>
      <c r="C63" s="30"/>
      <c r="D63" s="30"/>
      <c r="E63" s="30"/>
      <c r="F63" s="30" t="s">
        <v>106</v>
      </c>
      <c r="G63" s="30"/>
      <c r="H63" s="30"/>
      <c r="I63" s="31"/>
      <c r="J63" s="32"/>
      <c r="K63" s="31"/>
      <c r="L63" s="32"/>
      <c r="M63" s="31"/>
      <c r="N63" s="32"/>
      <c r="O63" s="76"/>
    </row>
    <row r="64" spans="1:15" s="83" customFormat="1" ht="15">
      <c r="A64" s="30"/>
      <c r="B64" s="30"/>
      <c r="C64" s="30"/>
      <c r="D64" s="30"/>
      <c r="E64" s="30"/>
      <c r="F64" s="30"/>
      <c r="G64" s="30" t="s">
        <v>107</v>
      </c>
      <c r="H64" s="30"/>
      <c r="I64" s="31">
        <v>1306.23</v>
      </c>
      <c r="J64" s="32"/>
      <c r="K64" s="31">
        <v>2000</v>
      </c>
      <c r="L64" s="32"/>
      <c r="M64" s="31">
        <f>ROUND((I64-K64),5)</f>
        <v>-693.77</v>
      </c>
      <c r="N64" s="32"/>
      <c r="O64" s="76">
        <f>ROUND(IF(K64=0,IF(I64=0,0,1),I64/K64),5)</f>
        <v>0.65312</v>
      </c>
    </row>
    <row r="65" spans="1:15" s="83" customFormat="1" ht="15.75" thickBot="1">
      <c r="A65" s="30"/>
      <c r="B65" s="30"/>
      <c r="C65" s="30"/>
      <c r="D65" s="30"/>
      <c r="E65" s="30"/>
      <c r="F65" s="30"/>
      <c r="G65" s="30" t="s">
        <v>108</v>
      </c>
      <c r="H65" s="30"/>
      <c r="I65" s="31">
        <v>1133.82</v>
      </c>
      <c r="J65" s="32"/>
      <c r="K65" s="31">
        <v>0</v>
      </c>
      <c r="L65" s="32"/>
      <c r="M65" s="31">
        <f>ROUND((I65-K65),5)</f>
        <v>1133.82</v>
      </c>
      <c r="N65" s="32"/>
      <c r="O65" s="76">
        <f>ROUND(IF(K65=0,IF(I65=0,0,1),I65/K65),5)</f>
        <v>1</v>
      </c>
    </row>
    <row r="66" spans="1:15" s="83" customFormat="1" ht="15.75" thickBot="1">
      <c r="A66" s="30"/>
      <c r="B66" s="30"/>
      <c r="C66" s="30"/>
      <c r="D66" s="30"/>
      <c r="E66" s="30"/>
      <c r="F66" s="30" t="s">
        <v>109</v>
      </c>
      <c r="G66" s="30"/>
      <c r="H66" s="30"/>
      <c r="I66" s="44">
        <f>ROUND(SUM(I63:I65),5)</f>
        <v>2440.05</v>
      </c>
      <c r="J66" s="32"/>
      <c r="K66" s="44">
        <f>ROUND(SUM(K63:K65),5)</f>
        <v>2000</v>
      </c>
      <c r="L66" s="32"/>
      <c r="M66" s="44">
        <f>ROUND((I66-K66),5)</f>
        <v>440.05</v>
      </c>
      <c r="N66" s="32"/>
      <c r="O66" s="78">
        <f>ROUND(IF(K66=0,IF(I66=0,0,1),I66/K66),5)</f>
        <v>1.22003</v>
      </c>
    </row>
    <row r="67" spans="1:15" s="83" customFormat="1" ht="15">
      <c r="A67" s="30"/>
      <c r="B67" s="30"/>
      <c r="C67" s="30"/>
      <c r="D67" s="30"/>
      <c r="E67" s="30" t="s">
        <v>110</v>
      </c>
      <c r="F67" s="30"/>
      <c r="G67" s="30"/>
      <c r="H67" s="30"/>
      <c r="I67" s="31">
        <f>ROUND(SUM(I60:I62)+I66,5)</f>
        <v>39340.05</v>
      </c>
      <c r="J67" s="32"/>
      <c r="K67" s="31">
        <f>ROUND(SUM(K60:K62)+K66,5)</f>
        <v>39800</v>
      </c>
      <c r="L67" s="32"/>
      <c r="M67" s="31">
        <f>ROUND((I67-K67),5)</f>
        <v>-459.95</v>
      </c>
      <c r="N67" s="32"/>
      <c r="O67" s="76">
        <f>ROUND(IF(K67=0,IF(I67=0,0,1),I67/K67),5)</f>
        <v>0.98844</v>
      </c>
    </row>
    <row r="68" spans="1:15" s="83" customFormat="1" ht="15">
      <c r="A68" s="30"/>
      <c r="B68" s="30"/>
      <c r="C68" s="30"/>
      <c r="D68" s="30"/>
      <c r="E68" s="30" t="s">
        <v>120</v>
      </c>
      <c r="F68" s="30"/>
      <c r="G68" s="30"/>
      <c r="H68" s="30"/>
      <c r="I68" s="31">
        <v>148.6</v>
      </c>
      <c r="J68" s="32"/>
      <c r="K68" s="31">
        <v>150</v>
      </c>
      <c r="L68" s="32"/>
      <c r="M68" s="31">
        <f>ROUND((I68-K68),5)</f>
        <v>-1.4</v>
      </c>
      <c r="N68" s="32"/>
      <c r="O68" s="76">
        <f>ROUND(IF(K68=0,IF(I68=0,0,1),I68/K68),5)</f>
        <v>0.99067</v>
      </c>
    </row>
    <row r="69" spans="1:15" s="83" customFormat="1" ht="15">
      <c r="A69" s="30"/>
      <c r="B69" s="30"/>
      <c r="C69" s="30"/>
      <c r="D69" s="30"/>
      <c r="E69" s="30" t="s">
        <v>154</v>
      </c>
      <c r="F69" s="30"/>
      <c r="G69" s="30"/>
      <c r="H69" s="30"/>
      <c r="I69" s="31">
        <v>2843.8</v>
      </c>
      <c r="J69" s="32"/>
      <c r="K69" s="31"/>
      <c r="L69" s="32"/>
      <c r="M69" s="31"/>
      <c r="N69" s="32"/>
      <c r="O69" s="76"/>
    </row>
    <row r="70" spans="1:15" s="83" customFormat="1" ht="15.75" thickBot="1">
      <c r="A70" s="30"/>
      <c r="B70" s="30"/>
      <c r="C70" s="30"/>
      <c r="D70" s="30"/>
      <c r="E70" s="30" t="s">
        <v>149</v>
      </c>
      <c r="F70" s="30"/>
      <c r="G70" s="30"/>
      <c r="H70" s="30"/>
      <c r="I70" s="31">
        <v>2041.79</v>
      </c>
      <c r="J70" s="32"/>
      <c r="K70" s="31"/>
      <c r="L70" s="32"/>
      <c r="M70" s="31"/>
      <c r="N70" s="32"/>
      <c r="O70" s="76"/>
    </row>
    <row r="71" spans="1:15" s="83" customFormat="1" ht="15.75" thickBot="1">
      <c r="A71" s="30"/>
      <c r="B71" s="30"/>
      <c r="C71" s="30"/>
      <c r="D71" s="30" t="s">
        <v>111</v>
      </c>
      <c r="E71" s="30"/>
      <c r="F71" s="30"/>
      <c r="G71" s="30"/>
      <c r="H71" s="30"/>
      <c r="I71" s="26">
        <f>ROUND(I32+I39+I59+SUM(I67:I70),5)</f>
        <v>69982.73</v>
      </c>
      <c r="J71" s="32"/>
      <c r="K71" s="26">
        <f>ROUND(K32+K39+K59+SUM(K67:K70),5)</f>
        <v>61816.23</v>
      </c>
      <c r="L71" s="32"/>
      <c r="M71" s="26">
        <f>ROUND((I71-K71),5)</f>
        <v>8166.5</v>
      </c>
      <c r="N71" s="32"/>
      <c r="O71" s="79">
        <f>ROUND(IF(K71=0,IF(I71=0,0,1),I71/K71),5)</f>
        <v>1.13211</v>
      </c>
    </row>
    <row r="72" spans="1:15" s="83" customFormat="1" ht="15.75" thickBot="1">
      <c r="A72" s="30"/>
      <c r="B72" s="30" t="s">
        <v>112</v>
      </c>
      <c r="C72" s="30"/>
      <c r="D72" s="30"/>
      <c r="E72" s="30"/>
      <c r="F72" s="30"/>
      <c r="G72" s="30"/>
      <c r="H72" s="30"/>
      <c r="I72" s="26">
        <f>ROUND(I6+I31-I71,5)</f>
        <v>930.58</v>
      </c>
      <c r="J72" s="32"/>
      <c r="K72" s="26">
        <f>ROUND(K6+K31-K71,5)</f>
        <v>6453.97</v>
      </c>
      <c r="L72" s="32"/>
      <c r="M72" s="26">
        <f>ROUND((I72-K72),5)</f>
        <v>-5523.39</v>
      </c>
      <c r="N72" s="32"/>
      <c r="O72" s="79">
        <f>ROUND(IF(K72=0,IF(I72=0,0,1),I72/K72),5)</f>
        <v>0.14419</v>
      </c>
    </row>
    <row r="73" spans="1:15" s="11" customFormat="1" ht="12" thickBot="1">
      <c r="A73" s="30" t="s">
        <v>4</v>
      </c>
      <c r="B73" s="30"/>
      <c r="C73" s="30"/>
      <c r="D73" s="30"/>
      <c r="E73" s="30"/>
      <c r="F73" s="30"/>
      <c r="G73" s="30"/>
      <c r="H73" s="30"/>
      <c r="I73" s="27">
        <f>I72</f>
        <v>930.58</v>
      </c>
      <c r="J73" s="30"/>
      <c r="K73" s="27">
        <f>K72</f>
        <v>6453.97</v>
      </c>
      <c r="L73" s="30"/>
      <c r="M73" s="27">
        <f>ROUND((I73-K73),5)</f>
        <v>-5523.39</v>
      </c>
      <c r="N73" s="30"/>
      <c r="O73" s="80">
        <f>ROUND(IF(K73=0,IF(I73=0,0,1),I73/K73),5)</f>
        <v>0.14419</v>
      </c>
    </row>
    <row r="74" spans="1:8" s="83" customFormat="1" ht="15.75" thickTop="1">
      <c r="A74" s="11"/>
      <c r="B74" s="11"/>
      <c r="C74" s="11"/>
      <c r="D74" s="11"/>
      <c r="E74" s="11"/>
      <c r="F74" s="11"/>
      <c r="G74" s="11"/>
      <c r="H74" s="11"/>
    </row>
    <row r="75" spans="1:8" s="83" customFormat="1" ht="15">
      <c r="A75" s="11"/>
      <c r="B75" s="11"/>
      <c r="C75" s="11"/>
      <c r="D75" s="11"/>
      <c r="E75" s="11"/>
      <c r="F75" s="11"/>
      <c r="G75" s="11"/>
      <c r="H75" s="11"/>
    </row>
    <row r="76" spans="1:17" s="40" customFormat="1" ht="15">
      <c r="A76" s="11"/>
      <c r="B76" s="11"/>
      <c r="C76" s="11"/>
      <c r="D76" s="11"/>
      <c r="E76" s="11"/>
      <c r="F76" s="11"/>
      <c r="G76" s="11"/>
      <c r="H76" s="11"/>
      <c r="I76" s="41"/>
      <c r="J76" s="41"/>
      <c r="K76" s="41"/>
      <c r="L76" s="41"/>
      <c r="M76" s="41"/>
      <c r="N76" s="41"/>
      <c r="O76" s="41"/>
      <c r="P76" s="41"/>
      <c r="Q76" s="41"/>
    </row>
    <row r="122" spans="1:18" s="10" customFormat="1" ht="15">
      <c r="A122" s="11"/>
      <c r="B122" s="11"/>
      <c r="C122" s="11"/>
      <c r="D122" s="11"/>
      <c r="E122" s="11"/>
      <c r="F122" s="11"/>
      <c r="G122" s="11"/>
      <c r="H122" s="11"/>
      <c r="I122" s="41"/>
      <c r="J122" s="41"/>
      <c r="K122" s="41"/>
      <c r="L122" s="41"/>
      <c r="M122" s="41"/>
      <c r="N122" s="41"/>
      <c r="O122" s="41"/>
      <c r="P122" s="41"/>
      <c r="Q122" s="41"/>
      <c r="R122" s="34"/>
    </row>
  </sheetData>
  <sheetProtection/>
  <printOptions/>
  <pageMargins left="0.7" right="0.7" top="0.75" bottom="0.75" header="0.3" footer="0.3"/>
  <pageSetup fitToHeight="1" fitToWidth="1" horizontalDpi="1200" verticalDpi="12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P1:X20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3" width="9.140625" style="8" customWidth="1"/>
    <col min="14" max="14" width="9.421875" style="8" customWidth="1"/>
    <col min="15" max="15" width="9.140625" style="8" customWidth="1"/>
    <col min="16" max="19" width="3.00390625" style="11" customWidth="1"/>
    <col min="20" max="20" width="40.00390625" style="11" customWidth="1"/>
    <col min="21" max="21" width="12.28125" style="83" bestFit="1" customWidth="1"/>
    <col min="22" max="22" width="8.57421875" style="83" customWidth="1"/>
    <col min="23" max="23" width="9.140625" style="41" customWidth="1"/>
    <col min="24" max="24" width="9.140625" style="34" customWidth="1"/>
    <col min="25" max="16384" width="9.140625" style="8" customWidth="1"/>
  </cols>
  <sheetData>
    <row r="1" spans="16:21" ht="15.75">
      <c r="P1" s="13" t="s">
        <v>29</v>
      </c>
      <c r="Q1" s="30"/>
      <c r="R1" s="30"/>
      <c r="S1" s="30"/>
      <c r="T1" s="30"/>
      <c r="U1" s="14" t="s">
        <v>179</v>
      </c>
    </row>
    <row r="2" spans="16:21" ht="18">
      <c r="P2" s="15" t="s">
        <v>15</v>
      </c>
      <c r="Q2" s="30"/>
      <c r="R2" s="30"/>
      <c r="S2" s="30"/>
      <c r="T2" s="30"/>
      <c r="U2" s="16">
        <v>43648</v>
      </c>
    </row>
    <row r="3" spans="16:21" ht="15">
      <c r="P3" s="17" t="s">
        <v>155</v>
      </c>
      <c r="Q3" s="30"/>
      <c r="R3" s="30"/>
      <c r="S3" s="30"/>
      <c r="T3" s="30"/>
      <c r="U3" s="14" t="s">
        <v>31</v>
      </c>
    </row>
    <row r="4" spans="16:24" ht="15.75" thickBot="1">
      <c r="P4" s="28"/>
      <c r="Q4" s="28"/>
      <c r="R4" s="28"/>
      <c r="S4" s="28"/>
      <c r="T4" s="28"/>
      <c r="U4" s="19" t="s">
        <v>160</v>
      </c>
      <c r="V4" s="9"/>
      <c r="W4" s="9"/>
      <c r="X4" s="9"/>
    </row>
    <row r="5" spans="16:21" ht="15.75" thickTop="1">
      <c r="P5" s="30"/>
      <c r="Q5" s="30"/>
      <c r="R5" s="30" t="s">
        <v>16</v>
      </c>
      <c r="S5" s="30"/>
      <c r="T5" s="30"/>
      <c r="U5" s="31"/>
    </row>
    <row r="6" spans="16:21" ht="15">
      <c r="P6" s="30"/>
      <c r="Q6" s="30"/>
      <c r="R6" s="30"/>
      <c r="S6" s="30" t="s">
        <v>4</v>
      </c>
      <c r="T6" s="30"/>
      <c r="U6" s="31">
        <v>930.58</v>
      </c>
    </row>
    <row r="7" spans="16:21" ht="15">
      <c r="P7" s="30"/>
      <c r="Q7" s="30"/>
      <c r="R7" s="30"/>
      <c r="S7" s="30" t="s">
        <v>127</v>
      </c>
      <c r="T7" s="30"/>
      <c r="U7" s="31"/>
    </row>
    <row r="8" spans="16:21" ht="15">
      <c r="P8" s="30"/>
      <c r="Q8" s="30"/>
      <c r="R8" s="30"/>
      <c r="S8" s="30" t="s">
        <v>128</v>
      </c>
      <c r="T8" s="30"/>
      <c r="U8" s="31"/>
    </row>
    <row r="9" spans="16:21" ht="15">
      <c r="P9" s="30"/>
      <c r="Q9" s="30"/>
      <c r="R9" s="30"/>
      <c r="S9" s="30"/>
      <c r="T9" s="30" t="s">
        <v>53</v>
      </c>
      <c r="U9" s="31">
        <v>270</v>
      </c>
    </row>
    <row r="10" spans="16:21" ht="15">
      <c r="P10" s="30"/>
      <c r="Q10" s="30"/>
      <c r="R10" s="30"/>
      <c r="S10" s="30"/>
      <c r="T10" s="30" t="s">
        <v>169</v>
      </c>
      <c r="U10" s="31">
        <v>115.8</v>
      </c>
    </row>
    <row r="11" spans="16:21" ht="15">
      <c r="P11" s="30"/>
      <c r="Q11" s="30"/>
      <c r="R11" s="30"/>
      <c r="S11" s="30"/>
      <c r="T11" s="30" t="s">
        <v>129</v>
      </c>
      <c r="U11" s="31">
        <v>763.76</v>
      </c>
    </row>
    <row r="12" spans="16:21" ht="15">
      <c r="P12" s="30"/>
      <c r="Q12" s="30"/>
      <c r="R12" s="30"/>
      <c r="S12" s="30"/>
      <c r="T12" s="30" t="s">
        <v>130</v>
      </c>
      <c r="U12" s="31">
        <v>5000</v>
      </c>
    </row>
    <row r="13" spans="16:21" ht="15.75" thickBot="1">
      <c r="P13" s="30"/>
      <c r="Q13" s="30"/>
      <c r="R13" s="30"/>
      <c r="S13" s="30"/>
      <c r="T13" s="30" t="s">
        <v>180</v>
      </c>
      <c r="U13" s="42">
        <v>599</v>
      </c>
    </row>
    <row r="14" spans="16:21" ht="15">
      <c r="P14" s="30"/>
      <c r="Q14" s="30"/>
      <c r="R14" s="30" t="s">
        <v>131</v>
      </c>
      <c r="S14" s="30"/>
      <c r="T14" s="30"/>
      <c r="U14" s="31">
        <f>ROUND(SUM(U5:U6)+SUM(U9:U13),5)</f>
        <v>7679.14</v>
      </c>
    </row>
    <row r="15" spans="16:24" ht="15">
      <c r="P15" s="30"/>
      <c r="Q15" s="30"/>
      <c r="R15" s="30" t="s">
        <v>156</v>
      </c>
      <c r="S15" s="30"/>
      <c r="T15" s="30"/>
      <c r="U15" s="31"/>
      <c r="X15" s="11"/>
    </row>
    <row r="16" spans="16:21" ht="15.75" thickBot="1">
      <c r="P16" s="30"/>
      <c r="Q16" s="30"/>
      <c r="R16" s="30"/>
      <c r="S16" s="30" t="s">
        <v>67</v>
      </c>
      <c r="T16" s="30"/>
      <c r="U16" s="31">
        <v>-9.06</v>
      </c>
    </row>
    <row r="17" spans="16:21" ht="15.75" thickBot="1">
      <c r="P17" s="30"/>
      <c r="Q17" s="30"/>
      <c r="R17" s="30" t="s">
        <v>157</v>
      </c>
      <c r="S17" s="30"/>
      <c r="T17" s="30"/>
      <c r="U17" s="44">
        <f>ROUND(SUM(U15:U16),5)</f>
        <v>-9.06</v>
      </c>
    </row>
    <row r="18" spans="16:23" ht="15">
      <c r="P18" s="30"/>
      <c r="Q18" s="30" t="s">
        <v>17</v>
      </c>
      <c r="R18" s="30"/>
      <c r="S18" s="30"/>
      <c r="T18" s="30"/>
      <c r="U18" s="31">
        <f>ROUND(U14+U17,5)</f>
        <v>7670.08</v>
      </c>
      <c r="W18" s="11"/>
    </row>
    <row r="19" spans="16:21" ht="15.75" thickBot="1">
      <c r="P19" s="30"/>
      <c r="Q19" s="30" t="s">
        <v>18</v>
      </c>
      <c r="R19" s="30"/>
      <c r="S19" s="30"/>
      <c r="T19" s="30"/>
      <c r="U19" s="31">
        <v>46462.8</v>
      </c>
    </row>
    <row r="20" spans="16:22" ht="15.75" thickBot="1">
      <c r="P20" s="30" t="s">
        <v>19</v>
      </c>
      <c r="Q20" s="30"/>
      <c r="R20" s="30"/>
      <c r="S20" s="30"/>
      <c r="T20" s="30"/>
      <c r="U20" s="27">
        <f>ROUND(SUM(U18:U19),5)</f>
        <v>54132.88</v>
      </c>
      <c r="V20" s="11"/>
    </row>
    <row r="21" ht="15.75" thickTop="1"/>
  </sheetData>
  <sheetProtection/>
  <printOptions/>
  <pageMargins left="0.7" right="0.7" top="0.75" bottom="0.75" header="0.3" footer="0.3"/>
  <pageSetup fitToHeight="1" fitToWidth="1" horizontalDpi="1200" verticalDpi="12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 Morgan</cp:lastModifiedBy>
  <cp:lastPrinted>2018-08-22T12:28:55Z</cp:lastPrinted>
  <dcterms:created xsi:type="dcterms:W3CDTF">2017-01-02T20:57:43Z</dcterms:created>
  <dcterms:modified xsi:type="dcterms:W3CDTF">2019-07-12T20:09:29Z</dcterms:modified>
  <cp:category/>
  <cp:version/>
  <cp:contentType/>
  <cp:contentStatus/>
</cp:coreProperties>
</file>