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ty\Documents\NCPMC\Accounting\"/>
    </mc:Choice>
  </mc:AlternateContent>
  <xr:revisionPtr revIDLastSave="0" documentId="8_{3BFB6833-CBF8-4144-B9B2-89091FA61788}" xr6:coauthVersionLast="47" xr6:coauthVersionMax="47" xr10:uidLastSave="{00000000-0000-0000-0000-000000000000}"/>
  <bookViews>
    <workbookView xWindow="-120" yWindow="-120" windowWidth="29040" windowHeight="15720" firstSheet="5" activeTab="8" xr2:uid="{00000000-000D-0000-FFFF-FFFF00000000}"/>
  </bookViews>
  <sheets>
    <sheet name="Wells Fargo Checking 10_31" sheetId="15" r:id="rId1"/>
    <sheet name="Wells Fargo Savings 10_31" sheetId="16" r:id="rId2"/>
    <sheet name="YTD Balance Sheet 10_31" sheetId="4" r:id="rId3"/>
    <sheet name="P&amp;L By Class 10_31" sheetId="6" r:id="rId4"/>
    <sheet name="Budget vs Actual by Class 10_31" sheetId="14" r:id="rId5"/>
    <sheet name="P&amp;L 2022-2021 Comparison" sheetId="11" r:id="rId6"/>
    <sheet name=" Budget to FYTD Actual" sheetId="5" r:id="rId7"/>
    <sheet name="Cash Flow Statement_Forecast" sheetId="8" r:id="rId8"/>
    <sheet name="AR Aging Summary October 2022" sheetId="9" r:id="rId9"/>
  </sheets>
  <externalReferences>
    <externalReference r:id="rId10"/>
    <externalReference r:id="rId11"/>
  </externalReferenc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9" l="1"/>
  <c r="F13" i="9"/>
  <c r="E13" i="9"/>
  <c r="D13" i="9"/>
  <c r="C13" i="9"/>
  <c r="H13" i="9" s="1"/>
  <c r="H12" i="9"/>
  <c r="H11" i="9"/>
  <c r="H10" i="9"/>
  <c r="H9" i="9"/>
  <c r="H8" i="9"/>
  <c r="H7" i="9"/>
  <c r="H6" i="9"/>
  <c r="H5" i="9"/>
  <c r="T14" i="8"/>
  <c r="T16" i="8" s="1"/>
  <c r="T13" i="8"/>
  <c r="K52" i="5"/>
  <c r="J52" i="5"/>
  <c r="K51" i="5"/>
  <c r="J51" i="5"/>
  <c r="K50" i="5"/>
  <c r="J50" i="5"/>
  <c r="K49" i="5"/>
  <c r="J49" i="5"/>
  <c r="I48" i="5"/>
  <c r="K48" i="5" s="1"/>
  <c r="H48" i="5"/>
  <c r="J48" i="5" s="1"/>
  <c r="K47" i="5"/>
  <c r="J47" i="5"/>
  <c r="K46" i="5"/>
  <c r="J46" i="5"/>
  <c r="H44" i="5"/>
  <c r="I43" i="5"/>
  <c r="K43" i="5" s="1"/>
  <c r="H43" i="5"/>
  <c r="J43" i="5" s="1"/>
  <c r="K42" i="5"/>
  <c r="J42" i="5"/>
  <c r="K41" i="5"/>
  <c r="J41" i="5"/>
  <c r="I39" i="5"/>
  <c r="K39" i="5" s="1"/>
  <c r="H39" i="5"/>
  <c r="J39" i="5" s="1"/>
  <c r="K38" i="5"/>
  <c r="J38" i="5"/>
  <c r="K37" i="5"/>
  <c r="J37" i="5"/>
  <c r="K35" i="5"/>
  <c r="J35" i="5"/>
  <c r="K34" i="5"/>
  <c r="J34" i="5"/>
  <c r="I32" i="5"/>
  <c r="H32" i="5"/>
  <c r="H53" i="5" s="1"/>
  <c r="K31" i="5"/>
  <c r="J31" i="5"/>
  <c r="K30" i="5"/>
  <c r="J30" i="5"/>
  <c r="K25" i="5"/>
  <c r="J25" i="5"/>
  <c r="K24" i="5"/>
  <c r="J24" i="5"/>
  <c r="K23" i="5"/>
  <c r="J23" i="5"/>
  <c r="K22" i="5"/>
  <c r="J22" i="5"/>
  <c r="K21" i="5"/>
  <c r="J21" i="5"/>
  <c r="K20" i="5"/>
  <c r="J20" i="5"/>
  <c r="I19" i="5"/>
  <c r="K19" i="5" s="1"/>
  <c r="H19" i="5"/>
  <c r="J19" i="5" s="1"/>
  <c r="K18" i="5"/>
  <c r="J18" i="5"/>
  <c r="K16" i="5"/>
  <c r="J16" i="5"/>
  <c r="I16" i="5"/>
  <c r="H16" i="5"/>
  <c r="K15" i="5"/>
  <c r="J15" i="5"/>
  <c r="K14" i="5"/>
  <c r="J14" i="5"/>
  <c r="K12" i="5"/>
  <c r="J12" i="5"/>
  <c r="I12" i="5"/>
  <c r="I26" i="5" s="1"/>
  <c r="H12" i="5"/>
  <c r="H26" i="5" s="1"/>
  <c r="K11" i="5"/>
  <c r="J11" i="5"/>
  <c r="K10" i="5"/>
  <c r="J10" i="5"/>
  <c r="K9" i="5"/>
  <c r="J9" i="5"/>
  <c r="K46" i="11"/>
  <c r="J46" i="11"/>
  <c r="K45" i="11"/>
  <c r="J45" i="11"/>
  <c r="K44" i="11"/>
  <c r="J44" i="11"/>
  <c r="I43" i="11"/>
  <c r="H43" i="11"/>
  <c r="K43" i="11" s="1"/>
  <c r="K42" i="11"/>
  <c r="J42" i="11"/>
  <c r="I39" i="11"/>
  <c r="H39" i="11"/>
  <c r="K39" i="11" s="1"/>
  <c r="K38" i="11"/>
  <c r="J38" i="11"/>
  <c r="I36" i="11"/>
  <c r="I40" i="11" s="1"/>
  <c r="H36" i="11"/>
  <c r="K36" i="11" s="1"/>
  <c r="K35" i="11"/>
  <c r="J35" i="11"/>
  <c r="K33" i="11"/>
  <c r="J33" i="11"/>
  <c r="I31" i="11"/>
  <c r="H31" i="11"/>
  <c r="K31" i="11" s="1"/>
  <c r="K30" i="11"/>
  <c r="J30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J19" i="11"/>
  <c r="I19" i="11"/>
  <c r="H19" i="11"/>
  <c r="K19" i="11" s="1"/>
  <c r="K18" i="11"/>
  <c r="J18" i="11"/>
  <c r="I16" i="11"/>
  <c r="H16" i="11"/>
  <c r="K16" i="11" s="1"/>
  <c r="K15" i="11"/>
  <c r="J15" i="11"/>
  <c r="K14" i="11"/>
  <c r="J14" i="11"/>
  <c r="I12" i="11"/>
  <c r="I26" i="11" s="1"/>
  <c r="I27" i="11" s="1"/>
  <c r="H12" i="11"/>
  <c r="K12" i="11" s="1"/>
  <c r="K11" i="11"/>
  <c r="J11" i="11"/>
  <c r="K10" i="11"/>
  <c r="J10" i="11"/>
  <c r="K9" i="11"/>
  <c r="J9" i="11"/>
  <c r="L43" i="6"/>
  <c r="L42" i="6"/>
  <c r="L41" i="6"/>
  <c r="K40" i="6"/>
  <c r="J40" i="6"/>
  <c r="I40" i="6"/>
  <c r="H40" i="6"/>
  <c r="L40" i="6" s="1"/>
  <c r="L39" i="6"/>
  <c r="K36" i="6"/>
  <c r="J36" i="6"/>
  <c r="L36" i="6" s="1"/>
  <c r="I36" i="6"/>
  <c r="H36" i="6"/>
  <c r="L35" i="6"/>
  <c r="K33" i="6"/>
  <c r="K37" i="6" s="1"/>
  <c r="J33" i="6"/>
  <c r="J37" i="6" s="1"/>
  <c r="I33" i="6"/>
  <c r="I37" i="6" s="1"/>
  <c r="H33" i="6"/>
  <c r="L33" i="6" s="1"/>
  <c r="L32" i="6"/>
  <c r="L30" i="6"/>
  <c r="K28" i="6"/>
  <c r="J28" i="6"/>
  <c r="I28" i="6"/>
  <c r="H28" i="6"/>
  <c r="L28" i="6" s="1"/>
  <c r="L27" i="6"/>
  <c r="L22" i="6"/>
  <c r="L21" i="6"/>
  <c r="L20" i="6"/>
  <c r="L19" i="6"/>
  <c r="L18" i="6"/>
  <c r="L17" i="6"/>
  <c r="K17" i="6"/>
  <c r="J17" i="6"/>
  <c r="I17" i="6"/>
  <c r="H17" i="6"/>
  <c r="L16" i="6"/>
  <c r="K14" i="6"/>
  <c r="K23" i="6" s="1"/>
  <c r="K24" i="6" s="1"/>
  <c r="J14" i="6"/>
  <c r="L14" i="6" s="1"/>
  <c r="I14" i="6"/>
  <c r="H14" i="6"/>
  <c r="L13" i="6"/>
  <c r="K11" i="6"/>
  <c r="J11" i="6"/>
  <c r="I11" i="6"/>
  <c r="I23" i="6" s="1"/>
  <c r="I24" i="6" s="1"/>
  <c r="H11" i="6"/>
  <c r="H23" i="6" s="1"/>
  <c r="L10" i="6"/>
  <c r="L9" i="6"/>
  <c r="L8" i="6"/>
  <c r="E22" i="4"/>
  <c r="E23" i="4" s="1"/>
  <c r="E13" i="4"/>
  <c r="E10" i="4"/>
  <c r="E14" i="4" s="1"/>
  <c r="E15" i="4" s="1"/>
  <c r="K26" i="15"/>
  <c r="K27" i="15" s="1"/>
  <c r="J26" i="15"/>
  <c r="J27" i="15" s="1"/>
  <c r="J24" i="15"/>
  <c r="J23" i="15"/>
  <c r="K15" i="15"/>
  <c r="K16" i="15" s="1"/>
  <c r="K17" i="15" s="1"/>
  <c r="K18" i="15" s="1"/>
  <c r="K19" i="15" s="1"/>
  <c r="K20" i="15" s="1"/>
  <c r="K21" i="15" s="1"/>
  <c r="K22" i="15" s="1"/>
  <c r="K23" i="15" s="1"/>
  <c r="K14" i="15"/>
  <c r="J12" i="15"/>
  <c r="K9" i="15"/>
  <c r="K10" i="15" s="1"/>
  <c r="K11" i="15" s="1"/>
  <c r="K12" i="15" s="1"/>
  <c r="K8" i="15"/>
  <c r="K12" i="16"/>
  <c r="K13" i="16" s="1"/>
  <c r="J12" i="16"/>
  <c r="J13" i="16" s="1"/>
  <c r="J9" i="16"/>
  <c r="J10" i="16" s="1"/>
  <c r="K8" i="16"/>
  <c r="K9" i="16" s="1"/>
  <c r="K10" i="16" s="1"/>
  <c r="K25" i="14"/>
  <c r="J52" i="14"/>
  <c r="W55" i="14"/>
  <c r="W54" i="14"/>
  <c r="W53" i="14"/>
  <c r="V52" i="14"/>
  <c r="U52" i="14"/>
  <c r="W52" i="14" s="1"/>
  <c r="W51" i="14"/>
  <c r="W50" i="14"/>
  <c r="W46" i="14"/>
  <c r="W45" i="14"/>
  <c r="V44" i="14"/>
  <c r="W44" i="14" s="1"/>
  <c r="V47" i="14"/>
  <c r="W47" i="14" s="1"/>
  <c r="U44" i="14"/>
  <c r="W43" i="14"/>
  <c r="V40" i="14"/>
  <c r="U40" i="14"/>
  <c r="W39" i="14"/>
  <c r="W38" i="14"/>
  <c r="W36" i="14"/>
  <c r="W35" i="14"/>
  <c r="V33" i="14"/>
  <c r="U33" i="14"/>
  <c r="W32" i="14"/>
  <c r="W27" i="14"/>
  <c r="W26" i="14"/>
  <c r="W24" i="14"/>
  <c r="W23" i="14"/>
  <c r="W22" i="14"/>
  <c r="W21" i="14"/>
  <c r="W20" i="14"/>
  <c r="V19" i="14"/>
  <c r="U19" i="14"/>
  <c r="W19" i="14" s="1"/>
  <c r="W18" i="14"/>
  <c r="V16" i="14"/>
  <c r="U16" i="14"/>
  <c r="W16" i="14" s="1"/>
  <c r="W15" i="14"/>
  <c r="W14" i="14"/>
  <c r="V12" i="14"/>
  <c r="V28" i="14"/>
  <c r="V29" i="14" s="1"/>
  <c r="U12" i="14"/>
  <c r="W11" i="14"/>
  <c r="W10" i="14"/>
  <c r="W9" i="14"/>
  <c r="S55" i="14"/>
  <c r="S54" i="14"/>
  <c r="S53" i="14"/>
  <c r="R52" i="14"/>
  <c r="Q52" i="14"/>
  <c r="S52" i="14" s="1"/>
  <c r="S51" i="14"/>
  <c r="S50" i="14"/>
  <c r="S46" i="14"/>
  <c r="S45" i="14"/>
  <c r="R44" i="14"/>
  <c r="R47" i="14"/>
  <c r="Q44" i="14"/>
  <c r="Q47" i="14" s="1"/>
  <c r="S44" i="14"/>
  <c r="S43" i="14"/>
  <c r="R40" i="14"/>
  <c r="Q40" i="14"/>
  <c r="S39" i="14"/>
  <c r="S38" i="14"/>
  <c r="S36" i="14"/>
  <c r="S35" i="14"/>
  <c r="R33" i="14"/>
  <c r="Q33" i="14"/>
  <c r="S32" i="14"/>
  <c r="S27" i="14"/>
  <c r="S26" i="14"/>
  <c r="S24" i="14"/>
  <c r="S23" i="14"/>
  <c r="S22" i="14"/>
  <c r="S21" i="14"/>
  <c r="S20" i="14"/>
  <c r="R19" i="14"/>
  <c r="Q19" i="14"/>
  <c r="S19" i="14"/>
  <c r="S18" i="14"/>
  <c r="R16" i="14"/>
  <c r="Q16" i="14"/>
  <c r="Q28" i="14"/>
  <c r="S15" i="14"/>
  <c r="S14" i="14"/>
  <c r="R12" i="14"/>
  <c r="R28" i="14"/>
  <c r="R29" i="14" s="1"/>
  <c r="Q12" i="14"/>
  <c r="S11" i="14"/>
  <c r="S10" i="14"/>
  <c r="S9" i="14"/>
  <c r="O55" i="14"/>
  <c r="O54" i="14"/>
  <c r="O53" i="14"/>
  <c r="N52" i="14"/>
  <c r="M52" i="14"/>
  <c r="O51" i="14"/>
  <c r="O50" i="14"/>
  <c r="O46" i="14"/>
  <c r="O45" i="14"/>
  <c r="N44" i="14"/>
  <c r="N47" i="14"/>
  <c r="M44" i="14"/>
  <c r="M47" i="14" s="1"/>
  <c r="O43" i="14"/>
  <c r="N40" i="14"/>
  <c r="M40" i="14"/>
  <c r="O40" i="14" s="1"/>
  <c r="O39" i="14"/>
  <c r="O38" i="14"/>
  <c r="O36" i="14"/>
  <c r="O35" i="14"/>
  <c r="N33" i="14"/>
  <c r="M33" i="14"/>
  <c r="O32" i="14"/>
  <c r="O27" i="14"/>
  <c r="O26" i="14"/>
  <c r="O24" i="14"/>
  <c r="O23" i="14"/>
  <c r="O22" i="14"/>
  <c r="O21" i="14"/>
  <c r="O20" i="14"/>
  <c r="N19" i="14"/>
  <c r="M19" i="14"/>
  <c r="O19" i="14" s="1"/>
  <c r="O18" i="14"/>
  <c r="N16" i="14"/>
  <c r="M16" i="14"/>
  <c r="O16" i="14"/>
  <c r="O15" i="14"/>
  <c r="O14" i="14"/>
  <c r="N12" i="14"/>
  <c r="O12" i="14" s="1"/>
  <c r="N28" i="14"/>
  <c r="N29" i="14" s="1"/>
  <c r="M12" i="14"/>
  <c r="O11" i="14"/>
  <c r="O10" i="14"/>
  <c r="O9" i="14"/>
  <c r="K55" i="14"/>
  <c r="K54" i="14"/>
  <c r="K53" i="14"/>
  <c r="I52" i="14"/>
  <c r="K51" i="14"/>
  <c r="K50" i="14"/>
  <c r="K46" i="14"/>
  <c r="K45" i="14"/>
  <c r="J44" i="14"/>
  <c r="J47" i="14"/>
  <c r="I44" i="14"/>
  <c r="K44" i="14" s="1"/>
  <c r="I47" i="14"/>
  <c r="K47" i="14" s="1"/>
  <c r="K43" i="14"/>
  <c r="J40" i="14"/>
  <c r="J48" i="14" s="1"/>
  <c r="I40" i="14"/>
  <c r="K40" i="14" s="1"/>
  <c r="K39" i="14"/>
  <c r="K38" i="14"/>
  <c r="K36" i="14"/>
  <c r="K35" i="14"/>
  <c r="J33" i="14"/>
  <c r="I33" i="14"/>
  <c r="K32" i="14"/>
  <c r="K27" i="14"/>
  <c r="K26" i="14"/>
  <c r="K24" i="14"/>
  <c r="K23" i="14"/>
  <c r="K22" i="14"/>
  <c r="K21" i="14"/>
  <c r="K20" i="14"/>
  <c r="J19" i="14"/>
  <c r="I19" i="14"/>
  <c r="K19" i="14" s="1"/>
  <c r="J16" i="14"/>
  <c r="I16" i="14"/>
  <c r="K15" i="14"/>
  <c r="K14" i="14"/>
  <c r="J12" i="14"/>
  <c r="I12" i="14"/>
  <c r="K11" i="14"/>
  <c r="K10" i="14"/>
  <c r="K9" i="14"/>
  <c r="U47" i="14"/>
  <c r="S16" i="14"/>
  <c r="S12" i="14"/>
  <c r="O52" i="14"/>
  <c r="K33" i="14"/>
  <c r="J26" i="5" l="1"/>
  <c r="H27" i="5"/>
  <c r="K26" i="5"/>
  <c r="I27" i="5"/>
  <c r="I44" i="5"/>
  <c r="K44" i="5" s="1"/>
  <c r="J32" i="5"/>
  <c r="K32" i="5"/>
  <c r="I47" i="11"/>
  <c r="I48" i="11" s="1"/>
  <c r="I49" i="11" s="1"/>
  <c r="H26" i="11"/>
  <c r="J39" i="11"/>
  <c r="J12" i="11"/>
  <c r="J16" i="11"/>
  <c r="J31" i="11"/>
  <c r="J36" i="11"/>
  <c r="H40" i="11"/>
  <c r="J43" i="11"/>
  <c r="H47" i="11"/>
  <c r="I44" i="6"/>
  <c r="J44" i="6"/>
  <c r="H24" i="6"/>
  <c r="I45" i="6"/>
  <c r="I46" i="6" s="1"/>
  <c r="K44" i="6"/>
  <c r="K45" i="6" s="1"/>
  <c r="K46" i="6" s="1"/>
  <c r="J23" i="6"/>
  <c r="J24" i="6" s="1"/>
  <c r="J45" i="6" s="1"/>
  <c r="J46" i="6" s="1"/>
  <c r="H37" i="6"/>
  <c r="L37" i="6" s="1"/>
  <c r="L11" i="6"/>
  <c r="K24" i="15"/>
  <c r="Q56" i="14"/>
  <c r="Q48" i="14"/>
  <c r="S47" i="14"/>
  <c r="N48" i="14"/>
  <c r="N56" i="14" s="1"/>
  <c r="N57" i="14" s="1"/>
  <c r="N58" i="14" s="1"/>
  <c r="V48" i="14"/>
  <c r="S40" i="14"/>
  <c r="W12" i="14"/>
  <c r="U48" i="14"/>
  <c r="U56" i="14" s="1"/>
  <c r="W56" i="14" s="1"/>
  <c r="K12" i="14"/>
  <c r="K16" i="14"/>
  <c r="W33" i="14"/>
  <c r="W48" i="14"/>
  <c r="M48" i="14"/>
  <c r="O47" i="14"/>
  <c r="V57" i="14"/>
  <c r="V58" i="14" s="1"/>
  <c r="V56" i="14"/>
  <c r="S28" i="14"/>
  <c r="U28" i="14"/>
  <c r="J56" i="14"/>
  <c r="J57" i="14" s="1"/>
  <c r="J58" i="14" s="1"/>
  <c r="O44" i="14"/>
  <c r="S33" i="14"/>
  <c r="R48" i="14"/>
  <c r="R56" i="14" s="1"/>
  <c r="R57" i="14" s="1"/>
  <c r="R58" i="14" s="1"/>
  <c r="W40" i="14"/>
  <c r="J28" i="14"/>
  <c r="J29" i="14" s="1"/>
  <c r="I48" i="14"/>
  <c r="K48" i="14" s="1"/>
  <c r="O33" i="14"/>
  <c r="M28" i="14"/>
  <c r="I28" i="14"/>
  <c r="K52" i="14"/>
  <c r="Q29" i="14"/>
  <c r="I53" i="5" l="1"/>
  <c r="J44" i="5"/>
  <c r="K27" i="5"/>
  <c r="J27" i="5"/>
  <c r="H54" i="5"/>
  <c r="K26" i="11"/>
  <c r="J26" i="11"/>
  <c r="H27" i="11"/>
  <c r="K47" i="11"/>
  <c r="J47" i="11"/>
  <c r="K40" i="11"/>
  <c r="J40" i="11"/>
  <c r="L23" i="6"/>
  <c r="L24" i="6"/>
  <c r="H44" i="6"/>
  <c r="L44" i="6" s="1"/>
  <c r="O48" i="14"/>
  <c r="S56" i="14"/>
  <c r="U29" i="14"/>
  <c r="W28" i="14"/>
  <c r="K28" i="14"/>
  <c r="M56" i="14"/>
  <c r="O56" i="14" s="1"/>
  <c r="S48" i="14"/>
  <c r="I56" i="14"/>
  <c r="K56" i="14" s="1"/>
  <c r="M29" i="14"/>
  <c r="O28" i="14"/>
  <c r="I29" i="14"/>
  <c r="K29" i="14" s="1"/>
  <c r="Q57" i="14"/>
  <c r="S29" i="14"/>
  <c r="K53" i="5" l="1"/>
  <c r="J53" i="5"/>
  <c r="H55" i="5"/>
  <c r="I54" i="5"/>
  <c r="K27" i="11"/>
  <c r="J27" i="11"/>
  <c r="H48" i="11"/>
  <c r="H45" i="6"/>
  <c r="W29" i="14"/>
  <c r="U57" i="14"/>
  <c r="I57" i="14"/>
  <c r="K57" i="14" s="1"/>
  <c r="M57" i="14"/>
  <c r="O29" i="14"/>
  <c r="S57" i="14"/>
  <c r="Q58" i="14"/>
  <c r="S58" i="14" s="1"/>
  <c r="J55" i="5" l="1"/>
  <c r="I55" i="5"/>
  <c r="K55" i="5" s="1"/>
  <c r="K54" i="5"/>
  <c r="J54" i="5"/>
  <c r="K48" i="11"/>
  <c r="J48" i="11"/>
  <c r="H49" i="11"/>
  <c r="H46" i="6"/>
  <c r="L46" i="6" s="1"/>
  <c r="L45" i="6"/>
  <c r="U58" i="14"/>
  <c r="W58" i="14" s="1"/>
  <c r="W57" i="14"/>
  <c r="I58" i="14"/>
  <c r="K58" i="14" s="1"/>
  <c r="M58" i="14"/>
  <c r="O58" i="14" s="1"/>
  <c r="O57" i="14"/>
  <c r="K49" i="11" l="1"/>
  <c r="J49" i="11"/>
</calcChain>
</file>

<file path=xl/sharedStrings.xml><?xml version="1.0" encoding="utf-8"?>
<sst xmlns="http://schemas.openxmlformats.org/spreadsheetml/2006/main" count="369" uniqueCount="161">
  <si>
    <t>Income</t>
  </si>
  <si>
    <t>Total Income</t>
  </si>
  <si>
    <t>Gross Profit</t>
  </si>
  <si>
    <t>Net Income</t>
  </si>
  <si>
    <t>Deposit</t>
  </si>
  <si>
    <t>Balance Sheet</t>
  </si>
  <si>
    <t>ASSETS</t>
  </si>
  <si>
    <t>TOTAL ASSETS</t>
  </si>
  <si>
    <t>Admin</t>
  </si>
  <si>
    <t>Annual Meeting</t>
  </si>
  <si>
    <t>TOTAL</t>
  </si>
  <si>
    <t>Budget</t>
  </si>
  <si>
    <t>Statement of Cash Flows</t>
  </si>
  <si>
    <t>OPERATING ACTIVITIES</t>
  </si>
  <si>
    <t>Net cash increase for period</t>
  </si>
  <si>
    <t>Cash at beginning of period</t>
  </si>
  <si>
    <t>Cash at end of period</t>
  </si>
  <si>
    <t>Current</t>
  </si>
  <si>
    <t>National Certified Public Manager Consortium</t>
  </si>
  <si>
    <t>Reconciliation Detail</t>
  </si>
  <si>
    <t/>
  </si>
  <si>
    <t>Type</t>
  </si>
  <si>
    <t>Date</t>
  </si>
  <si>
    <t>Num</t>
  </si>
  <si>
    <t>Name</t>
  </si>
  <si>
    <t>Clr</t>
  </si>
  <si>
    <t>Amount</t>
  </si>
  <si>
    <t>Balance</t>
  </si>
  <si>
    <t>Beginning Balance</t>
  </si>
  <si>
    <t>Cleared Transactions</t>
  </si>
  <si>
    <t>Ö</t>
  </si>
  <si>
    <t>Total Deposits and Credits</t>
  </si>
  <si>
    <t>Total Cleared Transactions</t>
  </si>
  <si>
    <t>Cleared Balance</t>
  </si>
  <si>
    <t>Deposits and Credits - 1 item</t>
  </si>
  <si>
    <t>Ending Balance</t>
  </si>
  <si>
    <t>Current Assets</t>
  </si>
  <si>
    <t>Checking/Savings</t>
  </si>
  <si>
    <t>Wells Fargo Checking</t>
  </si>
  <si>
    <t>Wells Fargo Savings</t>
  </si>
  <si>
    <t>Total Checking/Savings</t>
  </si>
  <si>
    <t>Total Current Assets</t>
  </si>
  <si>
    <t>LIABILITIES &amp; EQUITY</t>
  </si>
  <si>
    <t>Equity</t>
  </si>
  <si>
    <t>Operating Fund Balance</t>
  </si>
  <si>
    <t>Operating Reserve Fund</t>
  </si>
  <si>
    <t>Retained Earnings</t>
  </si>
  <si>
    <t>Total Equity</t>
  </si>
  <si>
    <t>TOTAL LIABILITIES &amp; EQUITY</t>
  </si>
  <si>
    <t>Profit &amp; Loss by Class</t>
  </si>
  <si>
    <t>Ordinary Income/Expense</t>
  </si>
  <si>
    <t>510 Membership Dues</t>
  </si>
  <si>
    <t>Accredited</t>
  </si>
  <si>
    <t>Total 510 Membership Dues</t>
  </si>
  <si>
    <t>520 Accreditation Fees</t>
  </si>
  <si>
    <t>Continuing</t>
  </si>
  <si>
    <t>Initial</t>
  </si>
  <si>
    <t>Total 520 Accreditation Fees</t>
  </si>
  <si>
    <t>530 Registration Fees</t>
  </si>
  <si>
    <t>Annual Meeting Fees</t>
  </si>
  <si>
    <t>Total 530 Registration Fees</t>
  </si>
  <si>
    <t>540 Interest Income</t>
  </si>
  <si>
    <t>550 Other Income</t>
  </si>
  <si>
    <t>560 Accreditation Exp Reimburse</t>
  </si>
  <si>
    <t>Expense</t>
  </si>
  <si>
    <t>610 Annual Meeting</t>
  </si>
  <si>
    <t>Food Refreshments</t>
  </si>
  <si>
    <t>Total 610 Annual Meeting</t>
  </si>
  <si>
    <t>630 Operating Expenses</t>
  </si>
  <si>
    <t>Bank/Credit Card Fees</t>
  </si>
  <si>
    <t>Insurance - Board Liability</t>
  </si>
  <si>
    <t>Other Miscellaneous</t>
  </si>
  <si>
    <t>Accreditation Expenses</t>
  </si>
  <si>
    <t>Tax Preparation</t>
  </si>
  <si>
    <t>Total Other Miscellaneous</t>
  </si>
  <si>
    <t>Total 630 Operating Expenses</t>
  </si>
  <si>
    <t>640 Administrator Fees/Expenses</t>
  </si>
  <si>
    <t>Fees</t>
  </si>
  <si>
    <t>Travel</t>
  </si>
  <si>
    <t>Total 640 Administrator Fees/Expenses</t>
  </si>
  <si>
    <t>Total Expense</t>
  </si>
  <si>
    <t>Net Ordinary Income</t>
  </si>
  <si>
    <t>Associate</t>
  </si>
  <si>
    <t>Internet - Web Host</t>
  </si>
  <si>
    <t>Domain/Hosting Fees</t>
  </si>
  <si>
    <t>Internet - Web Host - Other</t>
  </si>
  <si>
    <t>Total Internet - Web Host</t>
  </si>
  <si>
    <t>Legal Fees</t>
  </si>
  <si>
    <t>Adjustments to reconcile Net Income</t>
  </si>
  <si>
    <t>to net cash provided by operations:</t>
  </si>
  <si>
    <t>Unearned Revenue:Unearned Dues</t>
  </si>
  <si>
    <t>Net cash provided by Operating Activities</t>
  </si>
  <si>
    <t>Accreditation Review Expense</t>
  </si>
  <si>
    <t>Total Accreditation Expenses</t>
  </si>
  <si>
    <t>&gt; 90</t>
  </si>
  <si>
    <t>AACPM Annual Meeting</t>
  </si>
  <si>
    <t>AACPM Dues</t>
  </si>
  <si>
    <t>AACPM Dues Income</t>
  </si>
  <si>
    <t>$ Change</t>
  </si>
  <si>
    <t>% Change</t>
  </si>
  <si>
    <t>Check</t>
  </si>
  <si>
    <t>Red Shoe Solutions LLC</t>
  </si>
  <si>
    <t>Total Checks and Payments</t>
  </si>
  <si>
    <t>Income from AACPM Memberships</t>
  </si>
  <si>
    <t>AACPM Membership Expense</t>
  </si>
  <si>
    <t>Wells Fargo Bank</t>
  </si>
  <si>
    <t>Due to Administrator</t>
  </si>
  <si>
    <t>Affinipay</t>
  </si>
  <si>
    <t>AACPM Membership Payments</t>
  </si>
  <si>
    <t>Other Income</t>
  </si>
  <si>
    <t>Profit &amp; Loss Prev Year Comparison</t>
  </si>
  <si>
    <t>AACPM Meeting Expense F&amp;B</t>
  </si>
  <si>
    <t>Active</t>
  </si>
  <si>
    <t>% of Budget</t>
  </si>
  <si>
    <t>Prepaid Expenses</t>
  </si>
  <si>
    <t>Accrual Basis</t>
  </si>
  <si>
    <t>Profit &amp; Loss Budget vs. Actual by Class</t>
  </si>
  <si>
    <t>Uncategorized Expenses</t>
  </si>
  <si>
    <t>$ Over/Under Budget</t>
  </si>
  <si>
    <t>A/R Aging Summary</t>
  </si>
  <si>
    <t>1 - 30</t>
  </si>
  <si>
    <t>31 - 60</t>
  </si>
  <si>
    <t>61 - 90</t>
  </si>
  <si>
    <t>Other Miscellaneous - Other</t>
  </si>
  <si>
    <t>Donations</t>
  </si>
  <si>
    <t>A/V/Internet</t>
  </si>
  <si>
    <t>650 Chair's Discretionary Fund</t>
  </si>
  <si>
    <t>AACPM</t>
  </si>
  <si>
    <t>September 30, 2022</t>
  </si>
  <si>
    <t>$ Over Budget</t>
  </si>
  <si>
    <t>4:01 PM</t>
  </si>
  <si>
    <t>Wells Fargo Savings, Period Ending 10/31/2022</t>
  </si>
  <si>
    <t>Register Balance as of 10/31/2022</t>
  </si>
  <si>
    <t>4:05 PM</t>
  </si>
  <si>
    <t>Wells Fargo Checking, Period Ending 10/31/2022</t>
  </si>
  <si>
    <t>Checks and Payments - 4 items</t>
  </si>
  <si>
    <t>Deposits and Credits - 9 items</t>
  </si>
  <si>
    <t>4:08 PM</t>
  </si>
  <si>
    <t>As of October 31, 2022</t>
  </si>
  <si>
    <t>Oct 31, 22</t>
  </si>
  <si>
    <t>Accounts Receivable</t>
  </si>
  <si>
    <t>Total Accounts Receivable</t>
  </si>
  <si>
    <t>4:11 PM</t>
  </si>
  <si>
    <t>July through October 2022</t>
  </si>
  <si>
    <t>4:18 PM</t>
  </si>
  <si>
    <t>Jul - Oct 22</t>
  </si>
  <si>
    <t>Jul - Oct 21</t>
  </si>
  <si>
    <t>4:19 PM</t>
  </si>
  <si>
    <t>Profit &amp; Loss FY '23 Budget vs. FYTD Actual</t>
  </si>
  <si>
    <t>July 2022 through June 2023</t>
  </si>
  <si>
    <t>Jul '22 - Jun 23</t>
  </si>
  <si>
    <t>4:30 PM</t>
  </si>
  <si>
    <t>4:31 PM</t>
  </si>
  <si>
    <t>CA</t>
  </si>
  <si>
    <t>GA</t>
  </si>
  <si>
    <t>ID</t>
  </si>
  <si>
    <t>MI</t>
  </si>
  <si>
    <t>MO</t>
  </si>
  <si>
    <t>NC</t>
  </si>
  <si>
    <t>NY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</si>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</sst>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#,##0.00;\-#,##0.00"/>
    <numFmt numFmtId="166" formatCode="#,##0.0#%;\-#,##0.0#%"/>
  </numFmts>
  <fonts count="1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  <font>
      <b/>
      <sz val="8"/>
      <color rgb="FF323232"/>
      <name val="Symbol"/>
      <family val="1"/>
      <charset val="2"/>
    </font>
    <font>
      <sz val="8"/>
      <color rgb="FF32323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8" fillId="0" borderId="0"/>
    <xf numFmtId="0" fontId="7" fillId="0" borderId="0"/>
  </cellStyleXfs>
  <cellXfs count="6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49" fontId="0" fillId="0" borderId="0" xfId="0" applyNumberFormat="1"/>
    <xf numFmtId="49" fontId="10" fillId="0" borderId="0" xfId="0" applyNumberFormat="1" applyFont="1"/>
    <xf numFmtId="49" fontId="11" fillId="0" borderId="0" xfId="0" applyNumberFormat="1" applyFont="1"/>
    <xf numFmtId="164" fontId="9" fillId="0" borderId="0" xfId="0" applyNumberFormat="1" applyFont="1" applyAlignment="1">
      <alignment horizontal="right"/>
    </xf>
    <xf numFmtId="49" fontId="12" fillId="0" borderId="0" xfId="0" applyNumberFormat="1" applyFont="1"/>
    <xf numFmtId="49" fontId="9" fillId="0" borderId="0" xfId="0" applyNumberFormat="1" applyFont="1"/>
    <xf numFmtId="0" fontId="0" fillId="0" borderId="0" xfId="0"/>
    <xf numFmtId="0" fontId="0" fillId="0" borderId="0" xfId="0"/>
    <xf numFmtId="49" fontId="9" fillId="0" borderId="0" xfId="0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3" fillId="0" borderId="0" xfId="0" applyNumberFormat="1" applyFont="1"/>
    <xf numFmtId="165" fontId="9" fillId="0" borderId="2" xfId="0" applyNumberFormat="1" applyFont="1" applyBorder="1"/>
    <xf numFmtId="49" fontId="9" fillId="0" borderId="0" xfId="0" applyNumberFormat="1" applyFont="1" applyAlignment="1">
      <alignment horizontal="center"/>
    </xf>
    <xf numFmtId="0" fontId="0" fillId="0" borderId="0" xfId="0"/>
    <xf numFmtId="164" fontId="9" fillId="0" borderId="0" xfId="0" applyNumberFormat="1" applyFont="1"/>
    <xf numFmtId="49" fontId="14" fillId="0" borderId="0" xfId="0" applyNumberFormat="1" applyFont="1"/>
    <xf numFmtId="165" fontId="9" fillId="0" borderId="0" xfId="0" applyNumberFormat="1" applyFont="1"/>
    <xf numFmtId="164" fontId="13" fillId="0" borderId="0" xfId="0" applyNumberFormat="1" applyFont="1"/>
    <xf numFmtId="49" fontId="15" fillId="0" borderId="0" xfId="0" applyNumberFormat="1" applyFont="1" applyAlignment="1">
      <alignment horizontal="centerContinuous"/>
    </xf>
    <xf numFmtId="165" fontId="13" fillId="0" borderId="0" xfId="0" applyNumberFormat="1" applyFont="1"/>
    <xf numFmtId="165" fontId="13" fillId="0" borderId="3" xfId="0" applyNumberFormat="1" applyFont="1" applyBorder="1"/>
    <xf numFmtId="49" fontId="15" fillId="0" borderId="0" xfId="0" applyNumberFormat="1" applyFont="1"/>
    <xf numFmtId="165" fontId="13" fillId="0" borderId="4" xfId="0" applyNumberFormat="1" applyFont="1" applyBorder="1"/>
    <xf numFmtId="165" fontId="13" fillId="0" borderId="5" xfId="0" applyNumberFormat="1" applyFont="1" applyBorder="1"/>
    <xf numFmtId="49" fontId="0" fillId="0" borderId="0" xfId="0" applyNumberFormat="1" applyAlignment="1">
      <alignment horizontal="centerContinuous"/>
    </xf>
    <xf numFmtId="49" fontId="9" fillId="0" borderId="6" xfId="0" applyNumberFormat="1" applyFont="1" applyBorder="1" applyAlignment="1">
      <alignment horizontal="center"/>
    </xf>
    <xf numFmtId="166" fontId="13" fillId="0" borderId="0" xfId="0" applyNumberFormat="1" applyFont="1"/>
    <xf numFmtId="166" fontId="13" fillId="0" borderId="3" xfId="0" applyNumberFormat="1" applyFont="1" applyBorder="1"/>
    <xf numFmtId="166" fontId="13" fillId="0" borderId="5" xfId="0" applyNumberFormat="1" applyFont="1" applyBorder="1"/>
    <xf numFmtId="166" fontId="13" fillId="0" borderId="4" xfId="0" applyNumberFormat="1" applyFont="1" applyBorder="1"/>
    <xf numFmtId="166" fontId="9" fillId="0" borderId="2" xfId="0" applyNumberFormat="1" applyFont="1" applyBorder="1"/>
    <xf numFmtId="40" fontId="0" fillId="0" borderId="0" xfId="0" applyNumberFormat="1"/>
    <xf numFmtId="40" fontId="0" fillId="0" borderId="0" xfId="0" applyNumberFormat="1" applyAlignment="1">
      <alignment horizontal="centerContinuous"/>
    </xf>
    <xf numFmtId="40" fontId="9" fillId="0" borderId="6" xfId="0" applyNumberFormat="1" applyFont="1" applyBorder="1" applyAlignment="1">
      <alignment horizontal="center"/>
    </xf>
    <xf numFmtId="40" fontId="13" fillId="0" borderId="0" xfId="0" applyNumberFormat="1" applyFont="1"/>
    <xf numFmtId="40" fontId="13" fillId="0" borderId="3" xfId="0" applyNumberFormat="1" applyFont="1" applyBorder="1"/>
    <xf numFmtId="40" fontId="13" fillId="0" borderId="5" xfId="0" applyNumberFormat="1" applyFont="1" applyBorder="1"/>
    <xf numFmtId="40" fontId="13" fillId="0" borderId="4" xfId="0" applyNumberFormat="1" applyFont="1" applyBorder="1"/>
    <xf numFmtId="40" fontId="9" fillId="0" borderId="2" xfId="0" applyNumberFormat="1" applyFont="1" applyBorder="1"/>
    <xf numFmtId="40" fontId="9" fillId="2" borderId="6" xfId="0" applyNumberFormat="1" applyFont="1" applyFill="1" applyBorder="1" applyAlignment="1">
      <alignment horizontal="center" wrapText="1"/>
    </xf>
    <xf numFmtId="40" fontId="13" fillId="2" borderId="0" xfId="0" applyNumberFormat="1" applyFont="1" applyFill="1"/>
    <xf numFmtId="40" fontId="13" fillId="2" borderId="3" xfId="0" applyNumberFormat="1" applyFont="1" applyFill="1" applyBorder="1"/>
    <xf numFmtId="40" fontId="13" fillId="2" borderId="5" xfId="0" applyNumberFormat="1" applyFont="1" applyFill="1" applyBorder="1"/>
    <xf numFmtId="40" fontId="13" fillId="2" borderId="4" xfId="0" applyNumberFormat="1" applyFont="1" applyFill="1" applyBorder="1"/>
    <xf numFmtId="40" fontId="9" fillId="2" borderId="2" xfId="0" applyNumberFormat="1" applyFont="1" applyFill="1" applyBorder="1"/>
    <xf numFmtId="40" fontId="9" fillId="3" borderId="6" xfId="0" applyNumberFormat="1" applyFont="1" applyFill="1" applyBorder="1" applyAlignment="1">
      <alignment horizontal="center" wrapText="1"/>
    </xf>
    <xf numFmtId="40" fontId="13" fillId="3" borderId="0" xfId="0" applyNumberFormat="1" applyFont="1" applyFill="1"/>
    <xf numFmtId="40" fontId="13" fillId="3" borderId="3" xfId="0" applyNumberFormat="1" applyFont="1" applyFill="1" applyBorder="1"/>
    <xf numFmtId="40" fontId="13" fillId="3" borderId="5" xfId="0" applyNumberFormat="1" applyFont="1" applyFill="1" applyBorder="1"/>
    <xf numFmtId="40" fontId="13" fillId="3" borderId="4" xfId="0" applyNumberFormat="1" applyFont="1" applyFill="1" applyBorder="1"/>
    <xf numFmtId="40" fontId="9" fillId="3" borderId="2" xfId="0" applyNumberFormat="1" applyFont="1" applyFill="1" applyBorder="1"/>
    <xf numFmtId="40" fontId="9" fillId="2" borderId="6" xfId="0" applyNumberFormat="1" applyFont="1" applyFill="1" applyBorder="1" applyAlignment="1">
      <alignment horizontal="center"/>
    </xf>
    <xf numFmtId="40" fontId="0" fillId="0" borderId="0" xfId="0" applyNumberFormat="1" applyAlignment="1">
      <alignment horizontal="center"/>
    </xf>
    <xf numFmtId="40" fontId="9" fillId="3" borderId="6" xfId="0" applyNumberFormat="1" applyFont="1" applyFill="1" applyBorder="1" applyAlignment="1">
      <alignment horizontal="center"/>
    </xf>
    <xf numFmtId="40" fontId="9" fillId="0" borderId="0" xfId="0" applyNumberFormat="1" applyFont="1"/>
    <xf numFmtId="49" fontId="12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</cellXfs>
  <cellStyles count="14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4 2" xfId="7" xr:uid="{00000000-0005-0000-0000-000007000000}"/>
    <cellStyle name="Normal 2 5" xfId="8" xr:uid="{00000000-0005-0000-0000-000008000000}"/>
    <cellStyle name="Normal 2 6" xfId="9" xr:uid="{00000000-0005-0000-0000-000009000000}"/>
    <cellStyle name="Normal 2 7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Flow Forecast Through October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[2]Sheet3!$A$2</c:f>
              <c:strCache>
                <c:ptCount val="1"/>
                <c:pt idx="0">
                  <c:v>Beginning Cash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[2]Sheet3!$B$1:$CE$1</c:f>
              <c:numCache>
                <c:formatCode>[$-409]mmm\-yy;@</c:formatCode>
                <c:ptCount val="8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43118</c:v>
                </c:pt>
                <c:pt idx="25">
                  <c:v>43149</c:v>
                </c:pt>
                <c:pt idx="26">
                  <c:v>43160</c:v>
                </c:pt>
                <c:pt idx="27" formatCode="mmm\-yy">
                  <c:v>43191</c:v>
                </c:pt>
                <c:pt idx="28" formatCode="mmm\-yy">
                  <c:v>43221</c:v>
                </c:pt>
                <c:pt idx="29" formatCode="mmm\-yy">
                  <c:v>43252</c:v>
                </c:pt>
                <c:pt idx="30" formatCode="mmm\-yy">
                  <c:v>43282</c:v>
                </c:pt>
                <c:pt idx="31" formatCode="mmm\-yy">
                  <c:v>43313</c:v>
                </c:pt>
                <c:pt idx="32" formatCode="mmm\-yy">
                  <c:v>43344</c:v>
                </c:pt>
                <c:pt idx="33" formatCode="mmm\-yy">
                  <c:v>43374</c:v>
                </c:pt>
                <c:pt idx="34" formatCode="mmm\-yy">
                  <c:v>43405</c:v>
                </c:pt>
                <c:pt idx="35" formatCode="mmm\-yy">
                  <c:v>43435</c:v>
                </c:pt>
                <c:pt idx="36" formatCode="mmm\-yy">
                  <c:v>43466</c:v>
                </c:pt>
                <c:pt idx="37" formatCode="mmm\-yy">
                  <c:v>43497</c:v>
                </c:pt>
                <c:pt idx="38" formatCode="mmm\-yy">
                  <c:v>43525</c:v>
                </c:pt>
                <c:pt idx="39" formatCode="mmm\-yy">
                  <c:v>43556</c:v>
                </c:pt>
                <c:pt idx="40" formatCode="mmm\-yy">
                  <c:v>43586</c:v>
                </c:pt>
                <c:pt idx="41" formatCode="mmm\-yy">
                  <c:v>43617</c:v>
                </c:pt>
                <c:pt idx="42" formatCode="mmm\-yy">
                  <c:v>43647</c:v>
                </c:pt>
                <c:pt idx="43" formatCode="mmm\-yy">
                  <c:v>43678</c:v>
                </c:pt>
                <c:pt idx="44" formatCode="mmm\-yy">
                  <c:v>43709</c:v>
                </c:pt>
                <c:pt idx="45" formatCode="mmm\-yy">
                  <c:v>43739</c:v>
                </c:pt>
                <c:pt idx="46" formatCode="mmm\-yy">
                  <c:v>43770</c:v>
                </c:pt>
                <c:pt idx="47" formatCode="mmm\-yy">
                  <c:v>43800</c:v>
                </c:pt>
                <c:pt idx="48" formatCode="mmm\-yy">
                  <c:v>43831</c:v>
                </c:pt>
                <c:pt idx="49" formatCode="mmm\-yy">
                  <c:v>43862</c:v>
                </c:pt>
                <c:pt idx="50" formatCode="mmm\-yy">
                  <c:v>43891</c:v>
                </c:pt>
                <c:pt idx="51" formatCode="mmm\-yy">
                  <c:v>43922</c:v>
                </c:pt>
                <c:pt idx="52" formatCode="mmm\-yy">
                  <c:v>43952</c:v>
                </c:pt>
                <c:pt idx="53" formatCode="mmm\-yy">
                  <c:v>43983</c:v>
                </c:pt>
                <c:pt idx="54" formatCode="mmm\-yy">
                  <c:v>44013</c:v>
                </c:pt>
                <c:pt idx="55" formatCode="mmm\-yy">
                  <c:v>44044</c:v>
                </c:pt>
                <c:pt idx="56" formatCode="mmm\-yy">
                  <c:v>44075</c:v>
                </c:pt>
                <c:pt idx="57" formatCode="mmm\-yy">
                  <c:v>44105</c:v>
                </c:pt>
                <c:pt idx="58" formatCode="mmm\-yy">
                  <c:v>44136</c:v>
                </c:pt>
                <c:pt idx="59" formatCode="mmm\-yy">
                  <c:v>44166</c:v>
                </c:pt>
                <c:pt idx="60" formatCode="mmm\-yy">
                  <c:v>44197</c:v>
                </c:pt>
                <c:pt idx="61" formatCode="mmm\-yy">
                  <c:v>44228</c:v>
                </c:pt>
                <c:pt idx="62" formatCode="mmm\-yy">
                  <c:v>44276</c:v>
                </c:pt>
                <c:pt idx="63" formatCode="mmm\-yy">
                  <c:v>44307</c:v>
                </c:pt>
                <c:pt idx="64" formatCode="mmm\-yy">
                  <c:v>44337</c:v>
                </c:pt>
                <c:pt idx="65" formatCode="mmm\-yy">
                  <c:v>44368</c:v>
                </c:pt>
                <c:pt idx="66" formatCode="mmm\-yy">
                  <c:v>44398</c:v>
                </c:pt>
                <c:pt idx="67" formatCode="mmm\-yy">
                  <c:v>44429</c:v>
                </c:pt>
                <c:pt idx="68" formatCode="mmm\-yy">
                  <c:v>44460</c:v>
                </c:pt>
                <c:pt idx="69" formatCode="mmm\-yy">
                  <c:v>44490</c:v>
                </c:pt>
                <c:pt idx="70" formatCode="mmm\-yy">
                  <c:v>44521</c:v>
                </c:pt>
                <c:pt idx="71" formatCode="mmm\-yy">
                  <c:v>44551</c:v>
                </c:pt>
                <c:pt idx="72" formatCode="mmm\-yy">
                  <c:v>44582</c:v>
                </c:pt>
                <c:pt idx="73" formatCode="mmm\-yy">
                  <c:v>44613</c:v>
                </c:pt>
                <c:pt idx="74" formatCode="mmm\-yy">
                  <c:v>44641</c:v>
                </c:pt>
                <c:pt idx="75" formatCode="mmm\-yy">
                  <c:v>44672</c:v>
                </c:pt>
                <c:pt idx="76" formatCode="mmm\-yy">
                  <c:v>44702</c:v>
                </c:pt>
                <c:pt idx="77" formatCode="mmm\-yy">
                  <c:v>44733</c:v>
                </c:pt>
                <c:pt idx="78" formatCode="mmm\-yy">
                  <c:v>44763</c:v>
                </c:pt>
                <c:pt idx="79" formatCode="mmm\-yy">
                  <c:v>44794</c:v>
                </c:pt>
                <c:pt idx="80" formatCode="mmm\-yy">
                  <c:v>44825</c:v>
                </c:pt>
                <c:pt idx="81" formatCode="mmm\-yy">
                  <c:v>44855</c:v>
                </c:pt>
              </c:numCache>
            </c:numRef>
          </c:cat>
          <c:val>
            <c:numRef>
              <c:f>[2]Sheet3!$B$2:$CE$2</c:f>
              <c:numCache>
                <c:formatCode>"$"#,##0.00</c:formatCode>
                <c:ptCount val="82"/>
                <c:pt idx="0">
                  <c:v>55621.26</c:v>
                </c:pt>
                <c:pt idx="1">
                  <c:v>54769.62</c:v>
                </c:pt>
                <c:pt idx="2">
                  <c:v>50656</c:v>
                </c:pt>
                <c:pt idx="3">
                  <c:v>46266.520000000004</c:v>
                </c:pt>
                <c:pt idx="4">
                  <c:v>42487</c:v>
                </c:pt>
                <c:pt idx="5">
                  <c:v>41877</c:v>
                </c:pt>
                <c:pt idx="6">
                  <c:v>45904</c:v>
                </c:pt>
                <c:pt idx="7">
                  <c:v>55716</c:v>
                </c:pt>
                <c:pt idx="8">
                  <c:v>61446.91</c:v>
                </c:pt>
                <c:pt idx="9">
                  <c:v>68968</c:v>
                </c:pt>
                <c:pt idx="10">
                  <c:v>73241</c:v>
                </c:pt>
                <c:pt idx="11">
                  <c:v>52964.7</c:v>
                </c:pt>
                <c:pt idx="12">
                  <c:v>47341.47</c:v>
                </c:pt>
                <c:pt idx="13">
                  <c:v>42749.45</c:v>
                </c:pt>
                <c:pt idx="14">
                  <c:v>39736.78</c:v>
                </c:pt>
                <c:pt idx="15">
                  <c:v>37017.699999999997</c:v>
                </c:pt>
                <c:pt idx="16">
                  <c:v>35720.92</c:v>
                </c:pt>
                <c:pt idx="17">
                  <c:v>36659.01</c:v>
                </c:pt>
                <c:pt idx="18">
                  <c:v>46429.73</c:v>
                </c:pt>
                <c:pt idx="19">
                  <c:v>52102.19</c:v>
                </c:pt>
                <c:pt idx="20">
                  <c:v>63613.38</c:v>
                </c:pt>
                <c:pt idx="21">
                  <c:v>70753.570000000007</c:v>
                </c:pt>
                <c:pt idx="22">
                  <c:v>67800.19</c:v>
                </c:pt>
                <c:pt idx="23">
                  <c:v>55008.480000000003</c:v>
                </c:pt>
                <c:pt idx="24">
                  <c:v>50422.9</c:v>
                </c:pt>
                <c:pt idx="25">
                  <c:v>48323.9</c:v>
                </c:pt>
                <c:pt idx="26">
                  <c:v>46308.67</c:v>
                </c:pt>
                <c:pt idx="27">
                  <c:v>42882.33</c:v>
                </c:pt>
                <c:pt idx="28">
                  <c:v>41522.839999999997</c:v>
                </c:pt>
                <c:pt idx="29">
                  <c:v>38510.69</c:v>
                </c:pt>
                <c:pt idx="30">
                  <c:v>46292.800000000003</c:v>
                </c:pt>
                <c:pt idx="31">
                  <c:v>59937.95</c:v>
                </c:pt>
                <c:pt idx="32">
                  <c:v>64527.47</c:v>
                </c:pt>
                <c:pt idx="33">
                  <c:v>70617</c:v>
                </c:pt>
                <c:pt idx="34">
                  <c:v>70867.09</c:v>
                </c:pt>
                <c:pt idx="35">
                  <c:v>51038.62</c:v>
                </c:pt>
                <c:pt idx="36">
                  <c:v>52496.11</c:v>
                </c:pt>
                <c:pt idx="37">
                  <c:v>48384.7</c:v>
                </c:pt>
                <c:pt idx="38">
                  <c:v>48370.559999999998</c:v>
                </c:pt>
                <c:pt idx="39">
                  <c:v>47574.22</c:v>
                </c:pt>
                <c:pt idx="40">
                  <c:v>43411.19</c:v>
                </c:pt>
                <c:pt idx="41">
                  <c:v>48409.26</c:v>
                </c:pt>
                <c:pt idx="42">
                  <c:v>54132.88</c:v>
                </c:pt>
                <c:pt idx="43">
                  <c:v>62873.17</c:v>
                </c:pt>
                <c:pt idx="44">
                  <c:v>65640.160000000003</c:v>
                </c:pt>
                <c:pt idx="45">
                  <c:v>67418.789999999994</c:v>
                </c:pt>
                <c:pt idx="46" formatCode="&quot;$&quot;#,##0.00_);[Red]\(&quot;$&quot;#,##0.00\)">
                  <c:v>78527.86</c:v>
                </c:pt>
                <c:pt idx="47">
                  <c:v>74176.39</c:v>
                </c:pt>
                <c:pt idx="48">
                  <c:v>62370.61</c:v>
                </c:pt>
                <c:pt idx="49">
                  <c:v>58226.82</c:v>
                </c:pt>
                <c:pt idx="50">
                  <c:v>53619.22</c:v>
                </c:pt>
                <c:pt idx="51">
                  <c:v>50620.11</c:v>
                </c:pt>
                <c:pt idx="52">
                  <c:v>47945.89</c:v>
                </c:pt>
                <c:pt idx="53">
                  <c:v>48192.62</c:v>
                </c:pt>
                <c:pt idx="54">
                  <c:v>61082.25</c:v>
                </c:pt>
                <c:pt idx="55">
                  <c:v>68155.56</c:v>
                </c:pt>
                <c:pt idx="56">
                  <c:v>65293.29</c:v>
                </c:pt>
                <c:pt idx="57">
                  <c:v>67527.38</c:v>
                </c:pt>
                <c:pt idx="58">
                  <c:v>74493.789999999994</c:v>
                </c:pt>
                <c:pt idx="59">
                  <c:v>74425.399999999994</c:v>
                </c:pt>
                <c:pt idx="60">
                  <c:v>70837.56</c:v>
                </c:pt>
                <c:pt idx="61">
                  <c:v>70557.78</c:v>
                </c:pt>
                <c:pt idx="62">
                  <c:v>67728.94</c:v>
                </c:pt>
                <c:pt idx="63">
                  <c:v>61977.57</c:v>
                </c:pt>
                <c:pt idx="64">
                  <c:v>59550.07</c:v>
                </c:pt>
                <c:pt idx="65">
                  <c:v>69818.23</c:v>
                </c:pt>
                <c:pt idx="66">
                  <c:v>73869.56</c:v>
                </c:pt>
                <c:pt idx="67">
                  <c:v>77756.070000000007</c:v>
                </c:pt>
                <c:pt idx="68">
                  <c:v>87247.52</c:v>
                </c:pt>
                <c:pt idx="69">
                  <c:v>86985.19</c:v>
                </c:pt>
                <c:pt idx="70">
                  <c:v>81917.02</c:v>
                </c:pt>
                <c:pt idx="71">
                  <c:v>79086.2</c:v>
                </c:pt>
                <c:pt idx="72">
                  <c:v>75895.87</c:v>
                </c:pt>
                <c:pt idx="73">
                  <c:v>70768.320000000007</c:v>
                </c:pt>
                <c:pt idx="74">
                  <c:v>67575.89</c:v>
                </c:pt>
                <c:pt idx="75">
                  <c:v>62809.15</c:v>
                </c:pt>
                <c:pt idx="76">
                  <c:v>58067.1</c:v>
                </c:pt>
                <c:pt idx="77">
                  <c:v>67422.67</c:v>
                </c:pt>
                <c:pt idx="78">
                  <c:v>74098.48</c:v>
                </c:pt>
                <c:pt idx="79">
                  <c:v>82778.83</c:v>
                </c:pt>
                <c:pt idx="80">
                  <c:v>90371.69</c:v>
                </c:pt>
                <c:pt idx="81">
                  <c:v>97754.59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28-4C36-A54E-700D48F02DF8}"/>
            </c:ext>
          </c:extLst>
        </c:ser>
        <c:ser>
          <c:idx val="1"/>
          <c:order val="1"/>
          <c:tx>
            <c:strRef>
              <c:f>[2]Sheet3!$A$3</c:f>
              <c:strCache>
                <c:ptCount val="1"/>
                <c:pt idx="0">
                  <c:v>Proj. Balance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[2]Sheet3!$B$1:$CE$1</c:f>
              <c:numCache>
                <c:formatCode>[$-409]mmm\-yy;@</c:formatCode>
                <c:ptCount val="8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43118</c:v>
                </c:pt>
                <c:pt idx="25">
                  <c:v>43149</c:v>
                </c:pt>
                <c:pt idx="26">
                  <c:v>43160</c:v>
                </c:pt>
                <c:pt idx="27" formatCode="mmm\-yy">
                  <c:v>43191</c:v>
                </c:pt>
                <c:pt idx="28" formatCode="mmm\-yy">
                  <c:v>43221</c:v>
                </c:pt>
                <c:pt idx="29" formatCode="mmm\-yy">
                  <c:v>43252</c:v>
                </c:pt>
                <c:pt idx="30" formatCode="mmm\-yy">
                  <c:v>43282</c:v>
                </c:pt>
                <c:pt idx="31" formatCode="mmm\-yy">
                  <c:v>43313</c:v>
                </c:pt>
                <c:pt idx="32" formatCode="mmm\-yy">
                  <c:v>43344</c:v>
                </c:pt>
                <c:pt idx="33" formatCode="mmm\-yy">
                  <c:v>43374</c:v>
                </c:pt>
                <c:pt idx="34" formatCode="mmm\-yy">
                  <c:v>43405</c:v>
                </c:pt>
                <c:pt idx="35" formatCode="mmm\-yy">
                  <c:v>43435</c:v>
                </c:pt>
                <c:pt idx="36" formatCode="mmm\-yy">
                  <c:v>43466</c:v>
                </c:pt>
                <c:pt idx="37" formatCode="mmm\-yy">
                  <c:v>43497</c:v>
                </c:pt>
                <c:pt idx="38" formatCode="mmm\-yy">
                  <c:v>43525</c:v>
                </c:pt>
                <c:pt idx="39" formatCode="mmm\-yy">
                  <c:v>43556</c:v>
                </c:pt>
                <c:pt idx="40" formatCode="mmm\-yy">
                  <c:v>43586</c:v>
                </c:pt>
                <c:pt idx="41" formatCode="mmm\-yy">
                  <c:v>43617</c:v>
                </c:pt>
                <c:pt idx="42" formatCode="mmm\-yy">
                  <c:v>43647</c:v>
                </c:pt>
                <c:pt idx="43" formatCode="mmm\-yy">
                  <c:v>43678</c:v>
                </c:pt>
                <c:pt idx="44" formatCode="mmm\-yy">
                  <c:v>43709</c:v>
                </c:pt>
                <c:pt idx="45" formatCode="mmm\-yy">
                  <c:v>43739</c:v>
                </c:pt>
                <c:pt idx="46" formatCode="mmm\-yy">
                  <c:v>43770</c:v>
                </c:pt>
                <c:pt idx="47" formatCode="mmm\-yy">
                  <c:v>43800</c:v>
                </c:pt>
                <c:pt idx="48" formatCode="mmm\-yy">
                  <c:v>43831</c:v>
                </c:pt>
                <c:pt idx="49" formatCode="mmm\-yy">
                  <c:v>43862</c:v>
                </c:pt>
                <c:pt idx="50" formatCode="mmm\-yy">
                  <c:v>43891</c:v>
                </c:pt>
                <c:pt idx="51" formatCode="mmm\-yy">
                  <c:v>43922</c:v>
                </c:pt>
                <c:pt idx="52" formatCode="mmm\-yy">
                  <c:v>43952</c:v>
                </c:pt>
                <c:pt idx="53" formatCode="mmm\-yy">
                  <c:v>43983</c:v>
                </c:pt>
                <c:pt idx="54" formatCode="mmm\-yy">
                  <c:v>44013</c:v>
                </c:pt>
                <c:pt idx="55" formatCode="mmm\-yy">
                  <c:v>44044</c:v>
                </c:pt>
                <c:pt idx="56" formatCode="mmm\-yy">
                  <c:v>44075</c:v>
                </c:pt>
                <c:pt idx="57" formatCode="mmm\-yy">
                  <c:v>44105</c:v>
                </c:pt>
                <c:pt idx="58" formatCode="mmm\-yy">
                  <c:v>44136</c:v>
                </c:pt>
                <c:pt idx="59" formatCode="mmm\-yy">
                  <c:v>44166</c:v>
                </c:pt>
                <c:pt idx="60" formatCode="mmm\-yy">
                  <c:v>44197</c:v>
                </c:pt>
                <c:pt idx="61" formatCode="mmm\-yy">
                  <c:v>44228</c:v>
                </c:pt>
                <c:pt idx="62" formatCode="mmm\-yy">
                  <c:v>44276</c:v>
                </c:pt>
                <c:pt idx="63" formatCode="mmm\-yy">
                  <c:v>44307</c:v>
                </c:pt>
                <c:pt idx="64" formatCode="mmm\-yy">
                  <c:v>44337</c:v>
                </c:pt>
                <c:pt idx="65" formatCode="mmm\-yy">
                  <c:v>44368</c:v>
                </c:pt>
                <c:pt idx="66" formatCode="mmm\-yy">
                  <c:v>44398</c:v>
                </c:pt>
                <c:pt idx="67" formatCode="mmm\-yy">
                  <c:v>44429</c:v>
                </c:pt>
                <c:pt idx="68" formatCode="mmm\-yy">
                  <c:v>44460</c:v>
                </c:pt>
                <c:pt idx="69" formatCode="mmm\-yy">
                  <c:v>44490</c:v>
                </c:pt>
                <c:pt idx="70" formatCode="mmm\-yy">
                  <c:v>44521</c:v>
                </c:pt>
                <c:pt idx="71" formatCode="mmm\-yy">
                  <c:v>44551</c:v>
                </c:pt>
                <c:pt idx="72" formatCode="mmm\-yy">
                  <c:v>44582</c:v>
                </c:pt>
                <c:pt idx="73" formatCode="mmm\-yy">
                  <c:v>44613</c:v>
                </c:pt>
                <c:pt idx="74" formatCode="mmm\-yy">
                  <c:v>44641</c:v>
                </c:pt>
                <c:pt idx="75" formatCode="mmm\-yy">
                  <c:v>44672</c:v>
                </c:pt>
                <c:pt idx="76" formatCode="mmm\-yy">
                  <c:v>44702</c:v>
                </c:pt>
                <c:pt idx="77" formatCode="mmm\-yy">
                  <c:v>44733</c:v>
                </c:pt>
                <c:pt idx="78" formatCode="mmm\-yy">
                  <c:v>44763</c:v>
                </c:pt>
                <c:pt idx="79" formatCode="mmm\-yy">
                  <c:v>44794</c:v>
                </c:pt>
                <c:pt idx="80" formatCode="mmm\-yy">
                  <c:v>44825</c:v>
                </c:pt>
                <c:pt idx="81" formatCode="mmm\-yy">
                  <c:v>44855</c:v>
                </c:pt>
              </c:numCache>
            </c:numRef>
          </c:cat>
          <c:val>
            <c:numRef>
              <c:f>[2]Sheet3!$B$3:$CE$3</c:f>
              <c:numCache>
                <c:formatCode>"$"#,##0.00</c:formatCode>
                <c:ptCount val="82"/>
                <c:pt idx="0">
                  <c:v>54769.62</c:v>
                </c:pt>
                <c:pt idx="1">
                  <c:v>50656</c:v>
                </c:pt>
                <c:pt idx="2">
                  <c:v>46266.520000000004</c:v>
                </c:pt>
                <c:pt idx="3">
                  <c:v>42487</c:v>
                </c:pt>
                <c:pt idx="4">
                  <c:v>41877</c:v>
                </c:pt>
                <c:pt idx="5">
                  <c:v>45904</c:v>
                </c:pt>
                <c:pt idx="6">
                  <c:v>55716</c:v>
                </c:pt>
                <c:pt idx="7">
                  <c:v>61446.91</c:v>
                </c:pt>
                <c:pt idx="8">
                  <c:v>68968</c:v>
                </c:pt>
                <c:pt idx="9">
                  <c:v>73241</c:v>
                </c:pt>
                <c:pt idx="10">
                  <c:v>52964.7</c:v>
                </c:pt>
                <c:pt idx="11">
                  <c:v>47341.47</c:v>
                </c:pt>
                <c:pt idx="12">
                  <c:v>42749.45</c:v>
                </c:pt>
                <c:pt idx="13">
                  <c:v>39736.78</c:v>
                </c:pt>
                <c:pt idx="14">
                  <c:v>37017.699999999997</c:v>
                </c:pt>
                <c:pt idx="15">
                  <c:v>35720.92</c:v>
                </c:pt>
                <c:pt idx="16">
                  <c:v>36659.009999999995</c:v>
                </c:pt>
                <c:pt idx="17">
                  <c:v>46429.73</c:v>
                </c:pt>
                <c:pt idx="18">
                  <c:v>52102.19</c:v>
                </c:pt>
                <c:pt idx="19">
                  <c:v>63613.38</c:v>
                </c:pt>
                <c:pt idx="20">
                  <c:v>70753.570000000007</c:v>
                </c:pt>
                <c:pt idx="21">
                  <c:v>67800.19</c:v>
                </c:pt>
                <c:pt idx="22">
                  <c:v>55008.480000000003</c:v>
                </c:pt>
                <c:pt idx="23">
                  <c:v>50422.9</c:v>
                </c:pt>
                <c:pt idx="24">
                  <c:v>48323.9</c:v>
                </c:pt>
                <c:pt idx="25">
                  <c:v>46308.67</c:v>
                </c:pt>
                <c:pt idx="26">
                  <c:v>42882.33</c:v>
                </c:pt>
                <c:pt idx="27">
                  <c:v>41522.839999999997</c:v>
                </c:pt>
                <c:pt idx="28">
                  <c:v>38510.69</c:v>
                </c:pt>
                <c:pt idx="29">
                  <c:v>46292.800000000003</c:v>
                </c:pt>
                <c:pt idx="30">
                  <c:v>59937.95</c:v>
                </c:pt>
                <c:pt idx="31">
                  <c:v>64527.47</c:v>
                </c:pt>
                <c:pt idx="32">
                  <c:v>70617</c:v>
                </c:pt>
                <c:pt idx="33">
                  <c:v>70867.09</c:v>
                </c:pt>
                <c:pt idx="34">
                  <c:v>51038.62</c:v>
                </c:pt>
                <c:pt idx="35">
                  <c:v>52496.11</c:v>
                </c:pt>
                <c:pt idx="36">
                  <c:v>48384.7</c:v>
                </c:pt>
                <c:pt idx="37">
                  <c:v>48370.559999999998</c:v>
                </c:pt>
                <c:pt idx="38">
                  <c:v>47574.22</c:v>
                </c:pt>
                <c:pt idx="39">
                  <c:v>43411.19</c:v>
                </c:pt>
                <c:pt idx="40">
                  <c:v>48409.26</c:v>
                </c:pt>
                <c:pt idx="41">
                  <c:v>54132.88</c:v>
                </c:pt>
                <c:pt idx="42">
                  <c:v>62873.17</c:v>
                </c:pt>
                <c:pt idx="43">
                  <c:v>65640.160000000003</c:v>
                </c:pt>
                <c:pt idx="44">
                  <c:v>67418.789999999994</c:v>
                </c:pt>
                <c:pt idx="45" formatCode="&quot;$&quot;#,##0.00_);[Red]\(&quot;$&quot;#,##0.00\)">
                  <c:v>78527.86</c:v>
                </c:pt>
                <c:pt idx="46">
                  <c:v>74176.39</c:v>
                </c:pt>
                <c:pt idx="47">
                  <c:v>62370.61</c:v>
                </c:pt>
                <c:pt idx="48">
                  <c:v>58226.82</c:v>
                </c:pt>
                <c:pt idx="49">
                  <c:v>53619.22</c:v>
                </c:pt>
                <c:pt idx="50">
                  <c:v>50620.11</c:v>
                </c:pt>
                <c:pt idx="51">
                  <c:v>47945.89</c:v>
                </c:pt>
                <c:pt idx="52">
                  <c:v>48192.62</c:v>
                </c:pt>
                <c:pt idx="53">
                  <c:v>61082.25</c:v>
                </c:pt>
                <c:pt idx="54">
                  <c:v>68155.56</c:v>
                </c:pt>
                <c:pt idx="55">
                  <c:v>65293.29</c:v>
                </c:pt>
                <c:pt idx="56">
                  <c:v>67527.38</c:v>
                </c:pt>
                <c:pt idx="57">
                  <c:v>74493.789999999994</c:v>
                </c:pt>
                <c:pt idx="58">
                  <c:v>74425.399999999994</c:v>
                </c:pt>
                <c:pt idx="59">
                  <c:v>70837.56</c:v>
                </c:pt>
                <c:pt idx="60">
                  <c:v>70557.78</c:v>
                </c:pt>
                <c:pt idx="61">
                  <c:v>67728.94</c:v>
                </c:pt>
                <c:pt idx="62">
                  <c:v>61977.57</c:v>
                </c:pt>
                <c:pt idx="63">
                  <c:v>59550.07</c:v>
                </c:pt>
                <c:pt idx="64">
                  <c:v>69818.23</c:v>
                </c:pt>
                <c:pt idx="65">
                  <c:v>73869.56</c:v>
                </c:pt>
                <c:pt idx="66">
                  <c:v>77756.070000000007</c:v>
                </c:pt>
                <c:pt idx="67">
                  <c:v>87247.52</c:v>
                </c:pt>
                <c:pt idx="68">
                  <c:v>86985.19</c:v>
                </c:pt>
                <c:pt idx="69">
                  <c:v>81917.02</c:v>
                </c:pt>
                <c:pt idx="70">
                  <c:v>79086.2</c:v>
                </c:pt>
                <c:pt idx="71">
                  <c:v>75895.87</c:v>
                </c:pt>
                <c:pt idx="72">
                  <c:v>70768.320000000007</c:v>
                </c:pt>
                <c:pt idx="73">
                  <c:v>67575.89</c:v>
                </c:pt>
                <c:pt idx="74">
                  <c:v>62809.15</c:v>
                </c:pt>
                <c:pt idx="75">
                  <c:v>58067.17</c:v>
                </c:pt>
                <c:pt idx="76">
                  <c:v>67422.67</c:v>
                </c:pt>
                <c:pt idx="77">
                  <c:v>74098.48</c:v>
                </c:pt>
                <c:pt idx="78">
                  <c:v>82778.83</c:v>
                </c:pt>
                <c:pt idx="79">
                  <c:v>90371.69</c:v>
                </c:pt>
                <c:pt idx="80">
                  <c:v>97754.59</c:v>
                </c:pt>
                <c:pt idx="81">
                  <c:v>103267.89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28-4C36-A54E-700D48F0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317776"/>
        <c:axId val="174319440"/>
      </c:barChart>
      <c:lineChart>
        <c:grouping val="standard"/>
        <c:varyColors val="0"/>
        <c:ser>
          <c:idx val="2"/>
          <c:order val="2"/>
          <c:tx>
            <c:strRef>
              <c:f>[2]Sheet3!$A$4</c:f>
              <c:strCache>
                <c:ptCount val="1"/>
                <c:pt idx="0">
                  <c:v>Reserve Fund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[2]Sheet3!$B$1:$CE$1</c:f>
              <c:numCache>
                <c:formatCode>[$-409]mmm\-yy;@</c:formatCode>
                <c:ptCount val="82"/>
                <c:pt idx="0">
                  <c:v>42400</c:v>
                </c:pt>
                <c:pt idx="1">
                  <c:v>42428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43118</c:v>
                </c:pt>
                <c:pt idx="25">
                  <c:v>43149</c:v>
                </c:pt>
                <c:pt idx="26">
                  <c:v>43160</c:v>
                </c:pt>
                <c:pt idx="27" formatCode="mmm\-yy">
                  <c:v>43191</c:v>
                </c:pt>
                <c:pt idx="28" formatCode="mmm\-yy">
                  <c:v>43221</c:v>
                </c:pt>
                <c:pt idx="29" formatCode="mmm\-yy">
                  <c:v>43252</c:v>
                </c:pt>
                <c:pt idx="30" formatCode="mmm\-yy">
                  <c:v>43282</c:v>
                </c:pt>
                <c:pt idx="31" formatCode="mmm\-yy">
                  <c:v>43313</c:v>
                </c:pt>
                <c:pt idx="32" formatCode="mmm\-yy">
                  <c:v>43344</c:v>
                </c:pt>
                <c:pt idx="33" formatCode="mmm\-yy">
                  <c:v>43374</c:v>
                </c:pt>
                <c:pt idx="34" formatCode="mmm\-yy">
                  <c:v>43405</c:v>
                </c:pt>
                <c:pt idx="35" formatCode="mmm\-yy">
                  <c:v>43435</c:v>
                </c:pt>
                <c:pt idx="36" formatCode="mmm\-yy">
                  <c:v>43466</c:v>
                </c:pt>
                <c:pt idx="37" formatCode="mmm\-yy">
                  <c:v>43497</c:v>
                </c:pt>
                <c:pt idx="38" formatCode="mmm\-yy">
                  <c:v>43525</c:v>
                </c:pt>
                <c:pt idx="39" formatCode="mmm\-yy">
                  <c:v>43556</c:v>
                </c:pt>
                <c:pt idx="40" formatCode="mmm\-yy">
                  <c:v>43586</c:v>
                </c:pt>
                <c:pt idx="41" formatCode="mmm\-yy">
                  <c:v>43617</c:v>
                </c:pt>
                <c:pt idx="42" formatCode="mmm\-yy">
                  <c:v>43647</c:v>
                </c:pt>
                <c:pt idx="43" formatCode="mmm\-yy">
                  <c:v>43678</c:v>
                </c:pt>
                <c:pt idx="44" formatCode="mmm\-yy">
                  <c:v>43709</c:v>
                </c:pt>
                <c:pt idx="45" formatCode="mmm\-yy">
                  <c:v>43739</c:v>
                </c:pt>
                <c:pt idx="46" formatCode="mmm\-yy">
                  <c:v>43770</c:v>
                </c:pt>
                <c:pt idx="47" formatCode="mmm\-yy">
                  <c:v>43800</c:v>
                </c:pt>
                <c:pt idx="48" formatCode="mmm\-yy">
                  <c:v>43831</c:v>
                </c:pt>
                <c:pt idx="49" formatCode="mmm\-yy">
                  <c:v>43862</c:v>
                </c:pt>
                <c:pt idx="50" formatCode="mmm\-yy">
                  <c:v>43891</c:v>
                </c:pt>
                <c:pt idx="51" formatCode="mmm\-yy">
                  <c:v>43922</c:v>
                </c:pt>
                <c:pt idx="52" formatCode="mmm\-yy">
                  <c:v>43952</c:v>
                </c:pt>
                <c:pt idx="53" formatCode="mmm\-yy">
                  <c:v>43983</c:v>
                </c:pt>
                <c:pt idx="54" formatCode="mmm\-yy">
                  <c:v>44013</c:v>
                </c:pt>
                <c:pt idx="55" formatCode="mmm\-yy">
                  <c:v>44044</c:v>
                </c:pt>
                <c:pt idx="56" formatCode="mmm\-yy">
                  <c:v>44075</c:v>
                </c:pt>
                <c:pt idx="57" formatCode="mmm\-yy">
                  <c:v>44105</c:v>
                </c:pt>
                <c:pt idx="58" formatCode="mmm\-yy">
                  <c:v>44136</c:v>
                </c:pt>
                <c:pt idx="59" formatCode="mmm\-yy">
                  <c:v>44166</c:v>
                </c:pt>
                <c:pt idx="60" formatCode="mmm\-yy">
                  <c:v>44197</c:v>
                </c:pt>
                <c:pt idx="61" formatCode="mmm\-yy">
                  <c:v>44228</c:v>
                </c:pt>
                <c:pt idx="62" formatCode="mmm\-yy">
                  <c:v>44276</c:v>
                </c:pt>
                <c:pt idx="63" formatCode="mmm\-yy">
                  <c:v>44307</c:v>
                </c:pt>
                <c:pt idx="64" formatCode="mmm\-yy">
                  <c:v>44337</c:v>
                </c:pt>
                <c:pt idx="65" formatCode="mmm\-yy">
                  <c:v>44368</c:v>
                </c:pt>
                <c:pt idx="66" formatCode="mmm\-yy">
                  <c:v>44398</c:v>
                </c:pt>
                <c:pt idx="67" formatCode="mmm\-yy">
                  <c:v>44429</c:v>
                </c:pt>
                <c:pt idx="68" formatCode="mmm\-yy">
                  <c:v>44460</c:v>
                </c:pt>
                <c:pt idx="69" formatCode="mmm\-yy">
                  <c:v>44490</c:v>
                </c:pt>
                <c:pt idx="70" formatCode="mmm\-yy">
                  <c:v>44521</c:v>
                </c:pt>
                <c:pt idx="71" formatCode="mmm\-yy">
                  <c:v>44551</c:v>
                </c:pt>
                <c:pt idx="72" formatCode="mmm\-yy">
                  <c:v>44582</c:v>
                </c:pt>
                <c:pt idx="73" formatCode="mmm\-yy">
                  <c:v>44613</c:v>
                </c:pt>
                <c:pt idx="74" formatCode="mmm\-yy">
                  <c:v>44641</c:v>
                </c:pt>
                <c:pt idx="75" formatCode="mmm\-yy">
                  <c:v>44672</c:v>
                </c:pt>
                <c:pt idx="76" formatCode="mmm\-yy">
                  <c:v>44702</c:v>
                </c:pt>
                <c:pt idx="77" formatCode="mmm\-yy">
                  <c:v>44733</c:v>
                </c:pt>
                <c:pt idx="78" formatCode="mmm\-yy">
                  <c:v>44763</c:v>
                </c:pt>
                <c:pt idx="79" formatCode="mmm\-yy">
                  <c:v>44794</c:v>
                </c:pt>
                <c:pt idx="80" formatCode="mmm\-yy">
                  <c:v>44825</c:v>
                </c:pt>
                <c:pt idx="81" formatCode="mmm\-yy">
                  <c:v>44855</c:v>
                </c:pt>
              </c:numCache>
            </c:numRef>
          </c:cat>
          <c:val>
            <c:numRef>
              <c:f>[2]Sheet3!$B$4:$CE$4</c:f>
              <c:numCache>
                <c:formatCode>_("$"* #,##0_);_("$"* \(#,##0\);_("$"* "-"??_);_(@_)</c:formatCode>
                <c:ptCount val="82"/>
                <c:pt idx="0">
                  <c:v>13000</c:v>
                </c:pt>
                <c:pt idx="1">
                  <c:v>13000</c:v>
                </c:pt>
                <c:pt idx="2">
                  <c:v>13000</c:v>
                </c:pt>
                <c:pt idx="3">
                  <c:v>13000</c:v>
                </c:pt>
                <c:pt idx="4">
                  <c:v>13000</c:v>
                </c:pt>
                <c:pt idx="5">
                  <c:v>13000</c:v>
                </c:pt>
                <c:pt idx="6">
                  <c:v>13000</c:v>
                </c:pt>
                <c:pt idx="7">
                  <c:v>13000</c:v>
                </c:pt>
                <c:pt idx="8">
                  <c:v>13000</c:v>
                </c:pt>
                <c:pt idx="9">
                  <c:v>13000</c:v>
                </c:pt>
                <c:pt idx="10">
                  <c:v>13000</c:v>
                </c:pt>
                <c:pt idx="11">
                  <c:v>13000</c:v>
                </c:pt>
                <c:pt idx="12">
                  <c:v>13000</c:v>
                </c:pt>
                <c:pt idx="13">
                  <c:v>13000</c:v>
                </c:pt>
                <c:pt idx="14">
                  <c:v>13000</c:v>
                </c:pt>
                <c:pt idx="15">
                  <c:v>13000</c:v>
                </c:pt>
                <c:pt idx="16">
                  <c:v>13000</c:v>
                </c:pt>
                <c:pt idx="17">
                  <c:v>13000</c:v>
                </c:pt>
                <c:pt idx="18">
                  <c:v>13000</c:v>
                </c:pt>
                <c:pt idx="19">
                  <c:v>13000</c:v>
                </c:pt>
                <c:pt idx="20">
                  <c:v>13000</c:v>
                </c:pt>
                <c:pt idx="21">
                  <c:v>13000</c:v>
                </c:pt>
                <c:pt idx="22">
                  <c:v>13000</c:v>
                </c:pt>
                <c:pt idx="23">
                  <c:v>13000</c:v>
                </c:pt>
                <c:pt idx="24">
                  <c:v>13000</c:v>
                </c:pt>
                <c:pt idx="25">
                  <c:v>13000</c:v>
                </c:pt>
                <c:pt idx="26">
                  <c:v>13000</c:v>
                </c:pt>
                <c:pt idx="27" formatCode="&quot;$&quot;#,##0_);[Red]\(&quot;$&quot;#,##0\)">
                  <c:v>13000</c:v>
                </c:pt>
                <c:pt idx="28">
                  <c:v>13000</c:v>
                </c:pt>
                <c:pt idx="29">
                  <c:v>13000</c:v>
                </c:pt>
                <c:pt idx="30">
                  <c:v>13000</c:v>
                </c:pt>
                <c:pt idx="31">
                  <c:v>13000</c:v>
                </c:pt>
                <c:pt idx="32">
                  <c:v>13000</c:v>
                </c:pt>
                <c:pt idx="33">
                  <c:v>13000</c:v>
                </c:pt>
                <c:pt idx="34">
                  <c:v>13000</c:v>
                </c:pt>
                <c:pt idx="35">
                  <c:v>13000</c:v>
                </c:pt>
                <c:pt idx="36">
                  <c:v>13000</c:v>
                </c:pt>
                <c:pt idx="37">
                  <c:v>13000</c:v>
                </c:pt>
                <c:pt idx="38">
                  <c:v>13000</c:v>
                </c:pt>
                <c:pt idx="39">
                  <c:v>13000</c:v>
                </c:pt>
                <c:pt idx="40">
                  <c:v>13000</c:v>
                </c:pt>
                <c:pt idx="41">
                  <c:v>13000</c:v>
                </c:pt>
                <c:pt idx="42">
                  <c:v>13000</c:v>
                </c:pt>
                <c:pt idx="43">
                  <c:v>13000</c:v>
                </c:pt>
                <c:pt idx="44">
                  <c:v>13000</c:v>
                </c:pt>
                <c:pt idx="45">
                  <c:v>13000</c:v>
                </c:pt>
                <c:pt idx="46">
                  <c:v>13000</c:v>
                </c:pt>
                <c:pt idx="47">
                  <c:v>13000</c:v>
                </c:pt>
                <c:pt idx="48">
                  <c:v>13000</c:v>
                </c:pt>
                <c:pt idx="49">
                  <c:v>13000</c:v>
                </c:pt>
                <c:pt idx="50">
                  <c:v>13000</c:v>
                </c:pt>
                <c:pt idx="51">
                  <c:v>13000</c:v>
                </c:pt>
                <c:pt idx="52">
                  <c:v>13000</c:v>
                </c:pt>
                <c:pt idx="53">
                  <c:v>13000</c:v>
                </c:pt>
                <c:pt idx="54">
                  <c:v>13000</c:v>
                </c:pt>
                <c:pt idx="55">
                  <c:v>13000</c:v>
                </c:pt>
                <c:pt idx="56">
                  <c:v>13000</c:v>
                </c:pt>
                <c:pt idx="57">
                  <c:v>13000</c:v>
                </c:pt>
                <c:pt idx="58">
                  <c:v>13000</c:v>
                </c:pt>
                <c:pt idx="59">
                  <c:v>13000</c:v>
                </c:pt>
                <c:pt idx="60" formatCode="&quot;$&quot;#,##0_);[Red]\(&quot;$&quot;#,##0\)">
                  <c:v>13000</c:v>
                </c:pt>
                <c:pt idx="61">
                  <c:v>13000</c:v>
                </c:pt>
                <c:pt idx="62">
                  <c:v>13000</c:v>
                </c:pt>
                <c:pt idx="63">
                  <c:v>13000</c:v>
                </c:pt>
                <c:pt idx="64">
                  <c:v>13000</c:v>
                </c:pt>
                <c:pt idx="65">
                  <c:v>13000</c:v>
                </c:pt>
                <c:pt idx="66">
                  <c:v>13000</c:v>
                </c:pt>
                <c:pt idx="67">
                  <c:v>13000</c:v>
                </c:pt>
                <c:pt idx="68">
                  <c:v>13000</c:v>
                </c:pt>
                <c:pt idx="69">
                  <c:v>13000</c:v>
                </c:pt>
                <c:pt idx="70">
                  <c:v>13000</c:v>
                </c:pt>
                <c:pt idx="71">
                  <c:v>13000</c:v>
                </c:pt>
                <c:pt idx="72">
                  <c:v>20000</c:v>
                </c:pt>
                <c:pt idx="73">
                  <c:v>20000</c:v>
                </c:pt>
                <c:pt idx="74">
                  <c:v>20000</c:v>
                </c:pt>
                <c:pt idx="75" formatCode="&quot;$&quot;#,##0.00">
                  <c:v>20000</c:v>
                </c:pt>
                <c:pt idx="76" formatCode="&quot;$&quot;#,##0.00">
                  <c:v>20000</c:v>
                </c:pt>
                <c:pt idx="77" formatCode="&quot;$&quot;#,##0.00">
                  <c:v>20000</c:v>
                </c:pt>
                <c:pt idx="78" formatCode="&quot;$&quot;#,##0.00">
                  <c:v>20000</c:v>
                </c:pt>
                <c:pt idx="79" formatCode="&quot;$&quot;#,##0.00">
                  <c:v>20000</c:v>
                </c:pt>
                <c:pt idx="80" formatCode="&quot;$&quot;#,##0.00">
                  <c:v>20000</c:v>
                </c:pt>
                <c:pt idx="81" formatCode="&quot;$&quot;#,##0.00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8-4C36-A54E-700D48F0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17776"/>
        <c:axId val="174319440"/>
      </c:lineChart>
      <c:dateAx>
        <c:axId val="17431777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19440"/>
        <c:crosses val="autoZero"/>
        <c:auto val="1"/>
        <c:lblOffset val="100"/>
        <c:baseTimeUnit val="days"/>
      </c:dateAx>
      <c:valAx>
        <c:axId val="17431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31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152400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85EE69-F8AC-4D80-BAE0-888316A36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ndy/Documents/NCPMC/Accounting/CashFlow%209_30_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ashFlow%2010_31_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ByMonth"/>
      <sheetName val="Sheet5"/>
      <sheetName val="Chart1"/>
      <sheetName val="2014-2017CashFlow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>
            <v>42400</v>
          </cell>
          <cell r="C1">
            <v>42428</v>
          </cell>
          <cell r="D1">
            <v>42460</v>
          </cell>
          <cell r="E1">
            <v>42490</v>
          </cell>
          <cell r="F1">
            <v>42521</v>
          </cell>
          <cell r="G1">
            <v>42551</v>
          </cell>
          <cell r="H1">
            <v>42582</v>
          </cell>
          <cell r="I1">
            <v>42613</v>
          </cell>
          <cell r="J1">
            <v>42643</v>
          </cell>
          <cell r="K1">
            <v>42674</v>
          </cell>
          <cell r="L1">
            <v>42704</v>
          </cell>
          <cell r="M1">
            <v>42705</v>
          </cell>
          <cell r="N1">
            <v>42736</v>
          </cell>
          <cell r="O1">
            <v>42767</v>
          </cell>
          <cell r="P1">
            <v>42795</v>
          </cell>
          <cell r="Q1">
            <v>42826</v>
          </cell>
          <cell r="R1">
            <v>42856</v>
          </cell>
          <cell r="S1">
            <v>42887</v>
          </cell>
          <cell r="T1">
            <v>42917</v>
          </cell>
          <cell r="U1">
            <v>42948</v>
          </cell>
          <cell r="V1">
            <v>42979</v>
          </cell>
          <cell r="W1">
            <v>43009</v>
          </cell>
          <cell r="X1">
            <v>43040</v>
          </cell>
          <cell r="Y1">
            <v>43070</v>
          </cell>
          <cell r="Z1">
            <v>43118</v>
          </cell>
          <cell r="AA1">
            <v>43149</v>
          </cell>
          <cell r="AB1">
            <v>43160</v>
          </cell>
          <cell r="AC1">
            <v>43191</v>
          </cell>
          <cell r="AD1">
            <v>43221</v>
          </cell>
          <cell r="AE1">
            <v>43252</v>
          </cell>
          <cell r="AF1">
            <v>43282</v>
          </cell>
          <cell r="AG1">
            <v>43313</v>
          </cell>
          <cell r="AH1">
            <v>43344</v>
          </cell>
          <cell r="AI1">
            <v>43374</v>
          </cell>
          <cell r="AJ1">
            <v>43405</v>
          </cell>
          <cell r="AK1">
            <v>43435</v>
          </cell>
          <cell r="AL1">
            <v>43466</v>
          </cell>
          <cell r="AM1">
            <v>43497</v>
          </cell>
          <cell r="AN1">
            <v>43525</v>
          </cell>
          <cell r="AO1">
            <v>43556</v>
          </cell>
          <cell r="AP1">
            <v>43586</v>
          </cell>
          <cell r="AQ1">
            <v>43617</v>
          </cell>
          <cell r="AR1">
            <v>43647</v>
          </cell>
          <cell r="AS1">
            <v>43678</v>
          </cell>
          <cell r="AT1">
            <v>43709</v>
          </cell>
          <cell r="AU1">
            <v>43739</v>
          </cell>
          <cell r="AV1">
            <v>43770</v>
          </cell>
          <cell r="AW1">
            <v>43800</v>
          </cell>
          <cell r="AX1">
            <v>43831</v>
          </cell>
          <cell r="AY1">
            <v>43862</v>
          </cell>
          <cell r="AZ1">
            <v>43891</v>
          </cell>
          <cell r="BA1">
            <v>43922</v>
          </cell>
          <cell r="BB1">
            <v>43952</v>
          </cell>
          <cell r="BC1">
            <v>43983</v>
          </cell>
          <cell r="BD1">
            <v>44013</v>
          </cell>
          <cell r="BE1">
            <v>44044</v>
          </cell>
          <cell r="BF1">
            <v>44075</v>
          </cell>
          <cell r="BG1">
            <v>44105</v>
          </cell>
          <cell r="BH1">
            <v>44136</v>
          </cell>
          <cell r="BI1">
            <v>44166</v>
          </cell>
          <cell r="BJ1">
            <v>44197</v>
          </cell>
          <cell r="BK1">
            <v>44228</v>
          </cell>
          <cell r="BL1">
            <v>44276</v>
          </cell>
          <cell r="BM1">
            <v>44307</v>
          </cell>
          <cell r="BN1">
            <v>44337</v>
          </cell>
          <cell r="BO1">
            <v>44368</v>
          </cell>
          <cell r="BP1">
            <v>44398</v>
          </cell>
          <cell r="BQ1">
            <v>44429</v>
          </cell>
          <cell r="BR1">
            <v>44460</v>
          </cell>
          <cell r="BS1">
            <v>44490</v>
          </cell>
          <cell r="BT1">
            <v>44521</v>
          </cell>
          <cell r="BU1">
            <v>44551</v>
          </cell>
          <cell r="BV1">
            <v>44582</v>
          </cell>
          <cell r="BW1">
            <v>44613</v>
          </cell>
          <cell r="BX1">
            <v>44641</v>
          </cell>
          <cell r="BY1">
            <v>44672</v>
          </cell>
          <cell r="BZ1">
            <v>44702</v>
          </cell>
          <cell r="CA1">
            <v>44733</v>
          </cell>
          <cell r="CB1">
            <v>44763</v>
          </cell>
          <cell r="CC1">
            <v>44794</v>
          </cell>
          <cell r="CD1">
            <v>44825</v>
          </cell>
        </row>
        <row r="2">
          <cell r="A2" t="str">
            <v>Beginning Cash</v>
          </cell>
          <cell r="B2">
            <v>55621.26</v>
          </cell>
          <cell r="C2">
            <v>54769.62</v>
          </cell>
          <cell r="D2">
            <v>50656</v>
          </cell>
          <cell r="E2">
            <v>46266.520000000004</v>
          </cell>
          <cell r="F2">
            <v>42487</v>
          </cell>
          <cell r="G2">
            <v>41877</v>
          </cell>
          <cell r="H2">
            <v>45904</v>
          </cell>
          <cell r="I2">
            <v>55716</v>
          </cell>
          <cell r="J2">
            <v>61446.91</v>
          </cell>
          <cell r="K2">
            <v>68968</v>
          </cell>
          <cell r="L2">
            <v>73241</v>
          </cell>
          <cell r="M2">
            <v>52964.7</v>
          </cell>
          <cell r="N2">
            <v>47341.47</v>
          </cell>
          <cell r="O2">
            <v>42749.45</v>
          </cell>
          <cell r="P2">
            <v>39736.78</v>
          </cell>
          <cell r="Q2">
            <v>37017.699999999997</v>
          </cell>
          <cell r="R2">
            <v>35720.92</v>
          </cell>
          <cell r="S2">
            <v>36659.01</v>
          </cell>
          <cell r="T2">
            <v>46429.73</v>
          </cell>
          <cell r="U2">
            <v>52102.19</v>
          </cell>
          <cell r="V2">
            <v>63613.38</v>
          </cell>
          <cell r="W2">
            <v>70753.570000000007</v>
          </cell>
          <cell r="X2">
            <v>67800.19</v>
          </cell>
          <cell r="Y2">
            <v>55008.480000000003</v>
          </cell>
          <cell r="Z2">
            <v>50422.9</v>
          </cell>
          <cell r="AA2">
            <v>48323.9</v>
          </cell>
          <cell r="AB2">
            <v>46308.67</v>
          </cell>
          <cell r="AC2">
            <v>42882.33</v>
          </cell>
          <cell r="AD2">
            <v>41522.839999999997</v>
          </cell>
          <cell r="AE2">
            <v>38510.69</v>
          </cell>
          <cell r="AF2">
            <v>46292.800000000003</v>
          </cell>
          <cell r="AG2">
            <v>59937.95</v>
          </cell>
          <cell r="AH2">
            <v>64527.47</v>
          </cell>
          <cell r="AI2">
            <v>70617</v>
          </cell>
          <cell r="AJ2">
            <v>70867.09</v>
          </cell>
          <cell r="AK2">
            <v>51038.62</v>
          </cell>
          <cell r="AL2">
            <v>52496.11</v>
          </cell>
          <cell r="AM2">
            <v>48384.7</v>
          </cell>
          <cell r="AN2">
            <v>48370.559999999998</v>
          </cell>
          <cell r="AO2">
            <v>47574.22</v>
          </cell>
          <cell r="AP2">
            <v>43411.19</v>
          </cell>
          <cell r="AQ2">
            <v>48409.26</v>
          </cell>
          <cell r="AR2">
            <v>54132.88</v>
          </cell>
          <cell r="AS2">
            <v>62873.17</v>
          </cell>
          <cell r="AT2">
            <v>65640.160000000003</v>
          </cell>
          <cell r="AU2">
            <v>67418.789999999994</v>
          </cell>
          <cell r="AV2">
            <v>78527.86</v>
          </cell>
          <cell r="AW2">
            <v>74176.39</v>
          </cell>
          <cell r="AX2">
            <v>62370.61</v>
          </cell>
          <cell r="AY2">
            <v>58226.82</v>
          </cell>
          <cell r="AZ2">
            <v>53619.22</v>
          </cell>
          <cell r="BA2">
            <v>50620.11</v>
          </cell>
          <cell r="BB2">
            <v>47945.89</v>
          </cell>
          <cell r="BC2">
            <v>48192.62</v>
          </cell>
          <cell r="BD2">
            <v>61082.25</v>
          </cell>
          <cell r="BE2">
            <v>68155.56</v>
          </cell>
          <cell r="BF2">
            <v>65293.29</v>
          </cell>
          <cell r="BG2">
            <v>67527.38</v>
          </cell>
          <cell r="BH2">
            <v>74493.789999999994</v>
          </cell>
          <cell r="BI2">
            <v>74425.399999999994</v>
          </cell>
          <cell r="BJ2">
            <v>70837.56</v>
          </cell>
          <cell r="BK2">
            <v>70557.78</v>
          </cell>
          <cell r="BL2">
            <v>67728.94</v>
          </cell>
          <cell r="BM2">
            <v>61977.57</v>
          </cell>
          <cell r="BN2">
            <v>59550.07</v>
          </cell>
          <cell r="BO2">
            <v>69818.23</v>
          </cell>
          <cell r="BP2">
            <v>73869.56</v>
          </cell>
          <cell r="BQ2">
            <v>77756.070000000007</v>
          </cell>
          <cell r="BR2">
            <v>87247.52</v>
          </cell>
          <cell r="BS2">
            <v>86985.19</v>
          </cell>
          <cell r="BT2">
            <v>81917.02</v>
          </cell>
          <cell r="BU2">
            <v>79086.2</v>
          </cell>
          <cell r="BV2">
            <v>75895.87</v>
          </cell>
          <cell r="BW2">
            <v>70768.320000000007</v>
          </cell>
          <cell r="BX2">
            <v>67575.89</v>
          </cell>
          <cell r="BY2">
            <v>62809.15</v>
          </cell>
          <cell r="BZ2">
            <v>58067.17</v>
          </cell>
          <cell r="CA2">
            <v>67422.67</v>
          </cell>
          <cell r="CB2">
            <v>70438.48</v>
          </cell>
          <cell r="CC2">
            <v>81478.83</v>
          </cell>
          <cell r="CD2">
            <v>89071.69</v>
          </cell>
        </row>
        <row r="3">
          <cell r="A3" t="str">
            <v>Proj. Balance</v>
          </cell>
          <cell r="B3">
            <v>54769.62</v>
          </cell>
          <cell r="C3">
            <v>50656</v>
          </cell>
          <cell r="D3">
            <v>46266.520000000004</v>
          </cell>
          <cell r="E3">
            <v>42487</v>
          </cell>
          <cell r="F3">
            <v>41877</v>
          </cell>
          <cell r="G3">
            <v>45904</v>
          </cell>
          <cell r="H3">
            <v>55716</v>
          </cell>
          <cell r="I3">
            <v>61446.91</v>
          </cell>
          <cell r="J3">
            <v>68968</v>
          </cell>
          <cell r="K3">
            <v>73241</v>
          </cell>
          <cell r="L3">
            <v>52964.7</v>
          </cell>
          <cell r="M3">
            <v>47341.47</v>
          </cell>
          <cell r="N3">
            <v>42749.45</v>
          </cell>
          <cell r="O3">
            <v>39736.78</v>
          </cell>
          <cell r="P3">
            <v>37017.699999999997</v>
          </cell>
          <cell r="Q3">
            <v>35720.92</v>
          </cell>
          <cell r="R3">
            <v>36659.009999999995</v>
          </cell>
          <cell r="S3">
            <v>46429.73</v>
          </cell>
          <cell r="T3">
            <v>52102.19</v>
          </cell>
          <cell r="U3">
            <v>63613.38</v>
          </cell>
          <cell r="V3">
            <v>70753.570000000007</v>
          </cell>
          <cell r="W3">
            <v>67800.19</v>
          </cell>
          <cell r="X3">
            <v>55008.480000000003</v>
          </cell>
          <cell r="Y3">
            <v>50422.9</v>
          </cell>
          <cell r="Z3">
            <v>48323.9</v>
          </cell>
          <cell r="AA3">
            <v>46308.67</v>
          </cell>
          <cell r="AB3">
            <v>42882.33</v>
          </cell>
          <cell r="AC3">
            <v>41522.839999999997</v>
          </cell>
          <cell r="AD3">
            <v>38510.69</v>
          </cell>
          <cell r="AE3">
            <v>46292.800000000003</v>
          </cell>
          <cell r="AF3">
            <v>59937.95</v>
          </cell>
          <cell r="AG3">
            <v>64527.47</v>
          </cell>
          <cell r="AH3">
            <v>70617</v>
          </cell>
          <cell r="AI3">
            <v>70867.09</v>
          </cell>
          <cell r="AJ3">
            <v>51038.62</v>
          </cell>
          <cell r="AK3">
            <v>52496.11</v>
          </cell>
          <cell r="AL3">
            <v>48384.7</v>
          </cell>
          <cell r="AM3">
            <v>48370.559999999998</v>
          </cell>
          <cell r="AN3">
            <v>47574.22</v>
          </cell>
          <cell r="AO3">
            <v>43411.19</v>
          </cell>
          <cell r="AP3">
            <v>48409.26</v>
          </cell>
          <cell r="AQ3">
            <v>54132.88</v>
          </cell>
          <cell r="AR3">
            <v>62873.17</v>
          </cell>
          <cell r="AS3">
            <v>65640.160000000003</v>
          </cell>
          <cell r="AT3">
            <v>67418.789999999994</v>
          </cell>
          <cell r="AU3">
            <v>78527.86</v>
          </cell>
          <cell r="AV3">
            <v>74176.39</v>
          </cell>
          <cell r="AW3">
            <v>62370.61</v>
          </cell>
          <cell r="AX3">
            <v>58226.82</v>
          </cell>
          <cell r="AY3">
            <v>53619.22</v>
          </cell>
          <cell r="AZ3">
            <v>50620.11</v>
          </cell>
          <cell r="BA3">
            <v>47945.89</v>
          </cell>
          <cell r="BB3">
            <v>48192.62</v>
          </cell>
          <cell r="BC3">
            <v>61082.25</v>
          </cell>
          <cell r="BD3">
            <v>68155.56</v>
          </cell>
          <cell r="BE3">
            <v>65293.29</v>
          </cell>
          <cell r="BF3">
            <v>67527.38</v>
          </cell>
          <cell r="BG3">
            <v>74493.789999999994</v>
          </cell>
          <cell r="BH3">
            <v>74425.399999999994</v>
          </cell>
          <cell r="BI3">
            <v>70837.56</v>
          </cell>
          <cell r="BJ3">
            <v>70557.78</v>
          </cell>
          <cell r="BK3">
            <v>67728.94</v>
          </cell>
          <cell r="BL3">
            <v>61977.57</v>
          </cell>
          <cell r="BM3">
            <v>59550.07</v>
          </cell>
          <cell r="BN3">
            <v>69818.23</v>
          </cell>
          <cell r="BO3">
            <v>73869.56</v>
          </cell>
          <cell r="BP3">
            <v>77756.070000000007</v>
          </cell>
          <cell r="BQ3">
            <v>87247.52</v>
          </cell>
          <cell r="BR3">
            <v>86985.19</v>
          </cell>
          <cell r="BS3">
            <v>81917.02</v>
          </cell>
          <cell r="BT3">
            <v>79086.2</v>
          </cell>
          <cell r="BU3">
            <v>75895.87</v>
          </cell>
          <cell r="BV3">
            <v>70768.320000000007</v>
          </cell>
          <cell r="BW3">
            <v>67575.89</v>
          </cell>
          <cell r="BX3">
            <v>62809.15</v>
          </cell>
          <cell r="BY3">
            <v>58067.17</v>
          </cell>
          <cell r="BZ3">
            <v>67422.67</v>
          </cell>
          <cell r="CA3">
            <v>70438.48</v>
          </cell>
          <cell r="CB3">
            <v>81478.83</v>
          </cell>
          <cell r="CC3">
            <v>89071.69</v>
          </cell>
          <cell r="CD3">
            <v>96454.59</v>
          </cell>
        </row>
        <row r="4">
          <cell r="A4" t="str">
            <v>Reserve Fund</v>
          </cell>
          <cell r="B4">
            <v>13000</v>
          </cell>
          <cell r="C4">
            <v>13000</v>
          </cell>
          <cell r="D4">
            <v>13000</v>
          </cell>
          <cell r="E4">
            <v>13000</v>
          </cell>
          <cell r="F4">
            <v>13000</v>
          </cell>
          <cell r="G4">
            <v>13000</v>
          </cell>
          <cell r="H4">
            <v>13000</v>
          </cell>
          <cell r="I4">
            <v>13000</v>
          </cell>
          <cell r="J4">
            <v>13000</v>
          </cell>
          <cell r="K4">
            <v>13000</v>
          </cell>
          <cell r="L4">
            <v>13000</v>
          </cell>
          <cell r="M4">
            <v>13000</v>
          </cell>
          <cell r="N4">
            <v>13000</v>
          </cell>
          <cell r="O4">
            <v>13000</v>
          </cell>
          <cell r="P4">
            <v>13000</v>
          </cell>
          <cell r="Q4">
            <v>13000</v>
          </cell>
          <cell r="R4">
            <v>13000</v>
          </cell>
          <cell r="S4">
            <v>13000</v>
          </cell>
          <cell r="T4">
            <v>13000</v>
          </cell>
          <cell r="U4">
            <v>13000</v>
          </cell>
          <cell r="V4">
            <v>13000</v>
          </cell>
          <cell r="W4">
            <v>13000</v>
          </cell>
          <cell r="X4">
            <v>13000</v>
          </cell>
          <cell r="Y4">
            <v>13000</v>
          </cell>
          <cell r="Z4">
            <v>13000</v>
          </cell>
          <cell r="AA4">
            <v>13000</v>
          </cell>
          <cell r="AB4">
            <v>13000</v>
          </cell>
          <cell r="AC4">
            <v>13000</v>
          </cell>
          <cell r="AD4">
            <v>13000</v>
          </cell>
          <cell r="AE4">
            <v>13000</v>
          </cell>
          <cell r="AF4">
            <v>13000</v>
          </cell>
          <cell r="AG4">
            <v>13000</v>
          </cell>
          <cell r="AH4">
            <v>13000</v>
          </cell>
          <cell r="AI4">
            <v>13000</v>
          </cell>
          <cell r="AJ4">
            <v>13000</v>
          </cell>
          <cell r="AK4">
            <v>13000</v>
          </cell>
          <cell r="AL4">
            <v>13000</v>
          </cell>
          <cell r="AM4">
            <v>13000</v>
          </cell>
          <cell r="AN4">
            <v>13000</v>
          </cell>
          <cell r="AO4">
            <v>13000</v>
          </cell>
          <cell r="AP4">
            <v>13000</v>
          </cell>
          <cell r="AQ4">
            <v>13000</v>
          </cell>
          <cell r="AR4">
            <v>13000</v>
          </cell>
          <cell r="AS4">
            <v>13000</v>
          </cell>
          <cell r="AT4">
            <v>13000</v>
          </cell>
          <cell r="AU4">
            <v>13000</v>
          </cell>
          <cell r="AV4">
            <v>13000</v>
          </cell>
          <cell r="AW4">
            <v>13000</v>
          </cell>
          <cell r="AX4">
            <v>13000</v>
          </cell>
          <cell r="AY4">
            <v>13000</v>
          </cell>
          <cell r="AZ4">
            <v>13000</v>
          </cell>
          <cell r="BA4">
            <v>13000</v>
          </cell>
          <cell r="BB4">
            <v>13000</v>
          </cell>
          <cell r="BC4">
            <v>13000</v>
          </cell>
          <cell r="BD4">
            <v>13000</v>
          </cell>
          <cell r="BE4">
            <v>13000</v>
          </cell>
          <cell r="BF4">
            <v>13000</v>
          </cell>
          <cell r="BG4">
            <v>13000</v>
          </cell>
          <cell r="BH4">
            <v>13000</v>
          </cell>
          <cell r="BI4">
            <v>13000</v>
          </cell>
          <cell r="BJ4">
            <v>13000</v>
          </cell>
          <cell r="BK4">
            <v>13000</v>
          </cell>
          <cell r="BL4">
            <v>13000</v>
          </cell>
          <cell r="BM4">
            <v>13000</v>
          </cell>
          <cell r="BN4">
            <v>13000</v>
          </cell>
          <cell r="BO4">
            <v>13000</v>
          </cell>
          <cell r="BP4">
            <v>13000</v>
          </cell>
          <cell r="BQ4">
            <v>13000</v>
          </cell>
          <cell r="BR4">
            <v>13000</v>
          </cell>
          <cell r="BS4">
            <v>13000</v>
          </cell>
          <cell r="BT4">
            <v>13000</v>
          </cell>
          <cell r="BU4">
            <v>13000</v>
          </cell>
          <cell r="BV4">
            <v>20000</v>
          </cell>
          <cell r="BW4">
            <v>20000</v>
          </cell>
          <cell r="BX4">
            <v>20000</v>
          </cell>
          <cell r="BY4">
            <v>20000</v>
          </cell>
          <cell r="BZ4">
            <v>20000</v>
          </cell>
          <cell r="CA4">
            <v>20000</v>
          </cell>
          <cell r="CB4">
            <v>20000</v>
          </cell>
          <cell r="CC4">
            <v>20000</v>
          </cell>
          <cell r="CD4">
            <v>20000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ByMonth"/>
      <sheetName val="Sheet5"/>
      <sheetName val="Chart1"/>
      <sheetName val="2014-2017CashFlow"/>
      <sheetName val="Sheet1"/>
      <sheetName val="Sheet2"/>
      <sheetName val="Sheet3"/>
    </sheetNames>
    <sheetDataSet>
      <sheetData sheetId="0"/>
      <sheetData sheetId="1"/>
      <sheetData sheetId="3"/>
      <sheetData sheetId="4"/>
      <sheetData sheetId="5"/>
      <sheetData sheetId="6">
        <row r="1">
          <cell r="B1">
            <v>42400</v>
          </cell>
          <cell r="C1">
            <v>42428</v>
          </cell>
          <cell r="D1">
            <v>42460</v>
          </cell>
          <cell r="E1">
            <v>42490</v>
          </cell>
          <cell r="F1">
            <v>42521</v>
          </cell>
          <cell r="G1">
            <v>42551</v>
          </cell>
          <cell r="H1">
            <v>42582</v>
          </cell>
          <cell r="I1">
            <v>42613</v>
          </cell>
          <cell r="J1">
            <v>42643</v>
          </cell>
          <cell r="K1">
            <v>42674</v>
          </cell>
          <cell r="L1">
            <v>42704</v>
          </cell>
          <cell r="M1">
            <v>42705</v>
          </cell>
          <cell r="N1">
            <v>42736</v>
          </cell>
          <cell r="O1">
            <v>42767</v>
          </cell>
          <cell r="P1">
            <v>42795</v>
          </cell>
          <cell r="Q1">
            <v>42826</v>
          </cell>
          <cell r="R1">
            <v>42856</v>
          </cell>
          <cell r="S1">
            <v>42887</v>
          </cell>
          <cell r="T1">
            <v>42917</v>
          </cell>
          <cell r="U1">
            <v>42948</v>
          </cell>
          <cell r="V1">
            <v>42979</v>
          </cell>
          <cell r="W1">
            <v>43009</v>
          </cell>
          <cell r="X1">
            <v>43040</v>
          </cell>
          <cell r="Y1">
            <v>43070</v>
          </cell>
          <cell r="Z1">
            <v>43118</v>
          </cell>
          <cell r="AA1">
            <v>43149</v>
          </cell>
          <cell r="AB1">
            <v>43160</v>
          </cell>
          <cell r="AC1">
            <v>43191</v>
          </cell>
          <cell r="AD1">
            <v>43221</v>
          </cell>
          <cell r="AE1">
            <v>43252</v>
          </cell>
          <cell r="AF1">
            <v>43282</v>
          </cell>
          <cell r="AG1">
            <v>43313</v>
          </cell>
          <cell r="AH1">
            <v>43344</v>
          </cell>
          <cell r="AI1">
            <v>43374</v>
          </cell>
          <cell r="AJ1">
            <v>43405</v>
          </cell>
          <cell r="AK1">
            <v>43435</v>
          </cell>
          <cell r="AL1">
            <v>43466</v>
          </cell>
          <cell r="AM1">
            <v>43497</v>
          </cell>
          <cell r="AN1">
            <v>43525</v>
          </cell>
          <cell r="AO1">
            <v>43556</v>
          </cell>
          <cell r="AP1">
            <v>43586</v>
          </cell>
          <cell r="AQ1">
            <v>43617</v>
          </cell>
          <cell r="AR1">
            <v>43647</v>
          </cell>
          <cell r="AS1">
            <v>43678</v>
          </cell>
          <cell r="AT1">
            <v>43709</v>
          </cell>
          <cell r="AU1">
            <v>43739</v>
          </cell>
          <cell r="AV1">
            <v>43770</v>
          </cell>
          <cell r="AW1">
            <v>43800</v>
          </cell>
          <cell r="AX1">
            <v>43831</v>
          </cell>
          <cell r="AY1">
            <v>43862</v>
          </cell>
          <cell r="AZ1">
            <v>43891</v>
          </cell>
          <cell r="BA1">
            <v>43922</v>
          </cell>
          <cell r="BB1">
            <v>43952</v>
          </cell>
          <cell r="BC1">
            <v>43983</v>
          </cell>
          <cell r="BD1">
            <v>44013</v>
          </cell>
          <cell r="BE1">
            <v>44044</v>
          </cell>
          <cell r="BF1">
            <v>44075</v>
          </cell>
          <cell r="BG1">
            <v>44105</v>
          </cell>
          <cell r="BH1">
            <v>44136</v>
          </cell>
          <cell r="BI1">
            <v>44166</v>
          </cell>
          <cell r="BJ1">
            <v>44197</v>
          </cell>
          <cell r="BK1">
            <v>44228</v>
          </cell>
          <cell r="BL1">
            <v>44276</v>
          </cell>
          <cell r="BM1">
            <v>44307</v>
          </cell>
          <cell r="BN1">
            <v>44337</v>
          </cell>
          <cell r="BO1">
            <v>44368</v>
          </cell>
          <cell r="BP1">
            <v>44398</v>
          </cell>
          <cell r="BQ1">
            <v>44429</v>
          </cell>
          <cell r="BR1">
            <v>44460</v>
          </cell>
          <cell r="BS1">
            <v>44490</v>
          </cell>
          <cell r="BT1">
            <v>44521</v>
          </cell>
          <cell r="BU1">
            <v>44551</v>
          </cell>
          <cell r="BV1">
            <v>44582</v>
          </cell>
          <cell r="BW1">
            <v>44613</v>
          </cell>
          <cell r="BX1">
            <v>44641</v>
          </cell>
          <cell r="BY1">
            <v>44672</v>
          </cell>
          <cell r="BZ1">
            <v>44702</v>
          </cell>
          <cell r="CA1">
            <v>44733</v>
          </cell>
          <cell r="CB1">
            <v>44763</v>
          </cell>
          <cell r="CC1">
            <v>44794</v>
          </cell>
          <cell r="CD1">
            <v>44825</v>
          </cell>
          <cell r="CE1">
            <v>44855</v>
          </cell>
        </row>
        <row r="2">
          <cell r="A2" t="str">
            <v>Beginning Cash</v>
          </cell>
          <cell r="B2">
            <v>55621.26</v>
          </cell>
          <cell r="C2">
            <v>54769.62</v>
          </cell>
          <cell r="D2">
            <v>50656</v>
          </cell>
          <cell r="E2">
            <v>46266.520000000004</v>
          </cell>
          <cell r="F2">
            <v>42487</v>
          </cell>
          <cell r="G2">
            <v>41877</v>
          </cell>
          <cell r="H2">
            <v>45904</v>
          </cell>
          <cell r="I2">
            <v>55716</v>
          </cell>
          <cell r="J2">
            <v>61446.91</v>
          </cell>
          <cell r="K2">
            <v>68968</v>
          </cell>
          <cell r="L2">
            <v>73241</v>
          </cell>
          <cell r="M2">
            <v>52964.7</v>
          </cell>
          <cell r="N2">
            <v>47341.47</v>
          </cell>
          <cell r="O2">
            <v>42749.45</v>
          </cell>
          <cell r="P2">
            <v>39736.78</v>
          </cell>
          <cell r="Q2">
            <v>37017.699999999997</v>
          </cell>
          <cell r="R2">
            <v>35720.92</v>
          </cell>
          <cell r="S2">
            <v>36659.01</v>
          </cell>
          <cell r="T2">
            <v>46429.73</v>
          </cell>
          <cell r="U2">
            <v>52102.19</v>
          </cell>
          <cell r="V2">
            <v>63613.38</v>
          </cell>
          <cell r="W2">
            <v>70753.570000000007</v>
          </cell>
          <cell r="X2">
            <v>67800.19</v>
          </cell>
          <cell r="Y2">
            <v>55008.480000000003</v>
          </cell>
          <cell r="Z2">
            <v>50422.9</v>
          </cell>
          <cell r="AA2">
            <v>48323.9</v>
          </cell>
          <cell r="AB2">
            <v>46308.67</v>
          </cell>
          <cell r="AC2">
            <v>42882.33</v>
          </cell>
          <cell r="AD2">
            <v>41522.839999999997</v>
          </cell>
          <cell r="AE2">
            <v>38510.69</v>
          </cell>
          <cell r="AF2">
            <v>46292.800000000003</v>
          </cell>
          <cell r="AG2">
            <v>59937.95</v>
          </cell>
          <cell r="AH2">
            <v>64527.47</v>
          </cell>
          <cell r="AI2">
            <v>70617</v>
          </cell>
          <cell r="AJ2">
            <v>70867.09</v>
          </cell>
          <cell r="AK2">
            <v>51038.62</v>
          </cell>
          <cell r="AL2">
            <v>52496.11</v>
          </cell>
          <cell r="AM2">
            <v>48384.7</v>
          </cell>
          <cell r="AN2">
            <v>48370.559999999998</v>
          </cell>
          <cell r="AO2">
            <v>47574.22</v>
          </cell>
          <cell r="AP2">
            <v>43411.19</v>
          </cell>
          <cell r="AQ2">
            <v>48409.26</v>
          </cell>
          <cell r="AR2">
            <v>54132.88</v>
          </cell>
          <cell r="AS2">
            <v>62873.17</v>
          </cell>
          <cell r="AT2">
            <v>65640.160000000003</v>
          </cell>
          <cell r="AU2">
            <v>67418.789999999994</v>
          </cell>
          <cell r="AV2">
            <v>78527.86</v>
          </cell>
          <cell r="AW2">
            <v>74176.39</v>
          </cell>
          <cell r="AX2">
            <v>62370.61</v>
          </cell>
          <cell r="AY2">
            <v>58226.82</v>
          </cell>
          <cell r="AZ2">
            <v>53619.22</v>
          </cell>
          <cell r="BA2">
            <v>50620.11</v>
          </cell>
          <cell r="BB2">
            <v>47945.89</v>
          </cell>
          <cell r="BC2">
            <v>48192.62</v>
          </cell>
          <cell r="BD2">
            <v>61082.25</v>
          </cell>
          <cell r="BE2">
            <v>68155.56</v>
          </cell>
          <cell r="BF2">
            <v>65293.29</v>
          </cell>
          <cell r="BG2">
            <v>67527.38</v>
          </cell>
          <cell r="BH2">
            <v>74493.789999999994</v>
          </cell>
          <cell r="BI2">
            <v>74425.399999999994</v>
          </cell>
          <cell r="BJ2">
            <v>70837.56</v>
          </cell>
          <cell r="BK2">
            <v>70557.78</v>
          </cell>
          <cell r="BL2">
            <v>67728.94</v>
          </cell>
          <cell r="BM2">
            <v>61977.57</v>
          </cell>
          <cell r="BN2">
            <v>59550.07</v>
          </cell>
          <cell r="BO2">
            <v>69818.23</v>
          </cell>
          <cell r="BP2">
            <v>73869.56</v>
          </cell>
          <cell r="BQ2">
            <v>77756.070000000007</v>
          </cell>
          <cell r="BR2">
            <v>87247.52</v>
          </cell>
          <cell r="BS2">
            <v>86985.19</v>
          </cell>
          <cell r="BT2">
            <v>81917.02</v>
          </cell>
          <cell r="BU2">
            <v>79086.2</v>
          </cell>
          <cell r="BV2">
            <v>75895.87</v>
          </cell>
          <cell r="BW2">
            <v>70768.320000000007</v>
          </cell>
          <cell r="BX2">
            <v>67575.89</v>
          </cell>
          <cell r="BY2">
            <v>62809.15</v>
          </cell>
          <cell r="BZ2">
            <v>58067.1</v>
          </cell>
          <cell r="CA2">
            <v>67422.67</v>
          </cell>
          <cell r="CB2">
            <v>74098.48</v>
          </cell>
          <cell r="CC2">
            <v>82778.83</v>
          </cell>
          <cell r="CD2">
            <v>90371.69</v>
          </cell>
          <cell r="CE2">
            <v>97754.59</v>
          </cell>
        </row>
        <row r="3">
          <cell r="A3" t="str">
            <v>Proj. Balance</v>
          </cell>
          <cell r="B3">
            <v>54769.62</v>
          </cell>
          <cell r="C3">
            <v>50656</v>
          </cell>
          <cell r="D3">
            <v>46266.520000000004</v>
          </cell>
          <cell r="E3">
            <v>42487</v>
          </cell>
          <cell r="F3">
            <v>41877</v>
          </cell>
          <cell r="G3">
            <v>45904</v>
          </cell>
          <cell r="H3">
            <v>55716</v>
          </cell>
          <cell r="I3">
            <v>61446.91</v>
          </cell>
          <cell r="J3">
            <v>68968</v>
          </cell>
          <cell r="K3">
            <v>73241</v>
          </cell>
          <cell r="L3">
            <v>52964.7</v>
          </cell>
          <cell r="M3">
            <v>47341.47</v>
          </cell>
          <cell r="N3">
            <v>42749.45</v>
          </cell>
          <cell r="O3">
            <v>39736.78</v>
          </cell>
          <cell r="P3">
            <v>37017.699999999997</v>
          </cell>
          <cell r="Q3">
            <v>35720.92</v>
          </cell>
          <cell r="R3">
            <v>36659.009999999995</v>
          </cell>
          <cell r="S3">
            <v>46429.73</v>
          </cell>
          <cell r="T3">
            <v>52102.19</v>
          </cell>
          <cell r="U3">
            <v>63613.38</v>
          </cell>
          <cell r="V3">
            <v>70753.570000000007</v>
          </cell>
          <cell r="W3">
            <v>67800.19</v>
          </cell>
          <cell r="X3">
            <v>55008.480000000003</v>
          </cell>
          <cell r="Y3">
            <v>50422.9</v>
          </cell>
          <cell r="Z3">
            <v>48323.9</v>
          </cell>
          <cell r="AA3">
            <v>46308.67</v>
          </cell>
          <cell r="AB3">
            <v>42882.33</v>
          </cell>
          <cell r="AC3">
            <v>41522.839999999997</v>
          </cell>
          <cell r="AD3">
            <v>38510.69</v>
          </cell>
          <cell r="AE3">
            <v>46292.800000000003</v>
          </cell>
          <cell r="AF3">
            <v>59937.95</v>
          </cell>
          <cell r="AG3">
            <v>64527.47</v>
          </cell>
          <cell r="AH3">
            <v>70617</v>
          </cell>
          <cell r="AI3">
            <v>70867.09</v>
          </cell>
          <cell r="AJ3">
            <v>51038.62</v>
          </cell>
          <cell r="AK3">
            <v>52496.11</v>
          </cell>
          <cell r="AL3">
            <v>48384.7</v>
          </cell>
          <cell r="AM3">
            <v>48370.559999999998</v>
          </cell>
          <cell r="AN3">
            <v>47574.22</v>
          </cell>
          <cell r="AO3">
            <v>43411.19</v>
          </cell>
          <cell r="AP3">
            <v>48409.26</v>
          </cell>
          <cell r="AQ3">
            <v>54132.88</v>
          </cell>
          <cell r="AR3">
            <v>62873.17</v>
          </cell>
          <cell r="AS3">
            <v>65640.160000000003</v>
          </cell>
          <cell r="AT3">
            <v>67418.789999999994</v>
          </cell>
          <cell r="AU3">
            <v>78527.86</v>
          </cell>
          <cell r="AV3">
            <v>74176.39</v>
          </cell>
          <cell r="AW3">
            <v>62370.61</v>
          </cell>
          <cell r="AX3">
            <v>58226.82</v>
          </cell>
          <cell r="AY3">
            <v>53619.22</v>
          </cell>
          <cell r="AZ3">
            <v>50620.11</v>
          </cell>
          <cell r="BA3">
            <v>47945.89</v>
          </cell>
          <cell r="BB3">
            <v>48192.62</v>
          </cell>
          <cell r="BC3">
            <v>61082.25</v>
          </cell>
          <cell r="BD3">
            <v>68155.56</v>
          </cell>
          <cell r="BE3">
            <v>65293.29</v>
          </cell>
          <cell r="BF3">
            <v>67527.38</v>
          </cell>
          <cell r="BG3">
            <v>74493.789999999994</v>
          </cell>
          <cell r="BH3">
            <v>74425.399999999994</v>
          </cell>
          <cell r="BI3">
            <v>70837.56</v>
          </cell>
          <cell r="BJ3">
            <v>70557.78</v>
          </cell>
          <cell r="BK3">
            <v>67728.94</v>
          </cell>
          <cell r="BL3">
            <v>61977.57</v>
          </cell>
          <cell r="BM3">
            <v>59550.07</v>
          </cell>
          <cell r="BN3">
            <v>69818.23</v>
          </cell>
          <cell r="BO3">
            <v>73869.56</v>
          </cell>
          <cell r="BP3">
            <v>77756.070000000007</v>
          </cell>
          <cell r="BQ3">
            <v>87247.52</v>
          </cell>
          <cell r="BR3">
            <v>86985.19</v>
          </cell>
          <cell r="BS3">
            <v>81917.02</v>
          </cell>
          <cell r="BT3">
            <v>79086.2</v>
          </cell>
          <cell r="BU3">
            <v>75895.87</v>
          </cell>
          <cell r="BV3">
            <v>70768.320000000007</v>
          </cell>
          <cell r="BW3">
            <v>67575.89</v>
          </cell>
          <cell r="BX3">
            <v>62809.15</v>
          </cell>
          <cell r="BY3">
            <v>58067.17</v>
          </cell>
          <cell r="BZ3">
            <v>67422.67</v>
          </cell>
          <cell r="CA3">
            <v>74098.48</v>
          </cell>
          <cell r="CB3">
            <v>82778.83</v>
          </cell>
          <cell r="CC3">
            <v>90371.69</v>
          </cell>
          <cell r="CD3">
            <v>97754.59</v>
          </cell>
          <cell r="CE3">
            <v>103267.89</v>
          </cell>
        </row>
        <row r="4">
          <cell r="A4" t="str">
            <v>Reserve Fund</v>
          </cell>
          <cell r="B4">
            <v>13000</v>
          </cell>
          <cell r="C4">
            <v>13000</v>
          </cell>
          <cell r="D4">
            <v>13000</v>
          </cell>
          <cell r="E4">
            <v>13000</v>
          </cell>
          <cell r="F4">
            <v>13000</v>
          </cell>
          <cell r="G4">
            <v>13000</v>
          </cell>
          <cell r="H4">
            <v>13000</v>
          </cell>
          <cell r="I4">
            <v>13000</v>
          </cell>
          <cell r="J4">
            <v>13000</v>
          </cell>
          <cell r="K4">
            <v>13000</v>
          </cell>
          <cell r="L4">
            <v>13000</v>
          </cell>
          <cell r="M4">
            <v>13000</v>
          </cell>
          <cell r="N4">
            <v>13000</v>
          </cell>
          <cell r="O4">
            <v>13000</v>
          </cell>
          <cell r="P4">
            <v>13000</v>
          </cell>
          <cell r="Q4">
            <v>13000</v>
          </cell>
          <cell r="R4">
            <v>13000</v>
          </cell>
          <cell r="S4">
            <v>13000</v>
          </cell>
          <cell r="T4">
            <v>13000</v>
          </cell>
          <cell r="U4">
            <v>13000</v>
          </cell>
          <cell r="V4">
            <v>13000</v>
          </cell>
          <cell r="W4">
            <v>13000</v>
          </cell>
          <cell r="X4">
            <v>13000</v>
          </cell>
          <cell r="Y4">
            <v>13000</v>
          </cell>
          <cell r="Z4">
            <v>13000</v>
          </cell>
          <cell r="AA4">
            <v>13000</v>
          </cell>
          <cell r="AB4">
            <v>13000</v>
          </cell>
          <cell r="AC4">
            <v>13000</v>
          </cell>
          <cell r="AD4">
            <v>13000</v>
          </cell>
          <cell r="AE4">
            <v>13000</v>
          </cell>
          <cell r="AF4">
            <v>13000</v>
          </cell>
          <cell r="AG4">
            <v>13000</v>
          </cell>
          <cell r="AH4">
            <v>13000</v>
          </cell>
          <cell r="AI4">
            <v>13000</v>
          </cell>
          <cell r="AJ4">
            <v>13000</v>
          </cell>
          <cell r="AK4">
            <v>13000</v>
          </cell>
          <cell r="AL4">
            <v>13000</v>
          </cell>
          <cell r="AM4">
            <v>13000</v>
          </cell>
          <cell r="AN4">
            <v>13000</v>
          </cell>
          <cell r="AO4">
            <v>13000</v>
          </cell>
          <cell r="AP4">
            <v>13000</v>
          </cell>
          <cell r="AQ4">
            <v>13000</v>
          </cell>
          <cell r="AR4">
            <v>13000</v>
          </cell>
          <cell r="AS4">
            <v>13000</v>
          </cell>
          <cell r="AT4">
            <v>13000</v>
          </cell>
          <cell r="AU4">
            <v>13000</v>
          </cell>
          <cell r="AV4">
            <v>13000</v>
          </cell>
          <cell r="AW4">
            <v>13000</v>
          </cell>
          <cell r="AX4">
            <v>13000</v>
          </cell>
          <cell r="AY4">
            <v>13000</v>
          </cell>
          <cell r="AZ4">
            <v>13000</v>
          </cell>
          <cell r="BA4">
            <v>13000</v>
          </cell>
          <cell r="BB4">
            <v>13000</v>
          </cell>
          <cell r="BC4">
            <v>13000</v>
          </cell>
          <cell r="BD4">
            <v>13000</v>
          </cell>
          <cell r="BE4">
            <v>13000</v>
          </cell>
          <cell r="BF4">
            <v>13000</v>
          </cell>
          <cell r="BG4">
            <v>13000</v>
          </cell>
          <cell r="BH4">
            <v>13000</v>
          </cell>
          <cell r="BI4">
            <v>13000</v>
          </cell>
          <cell r="BJ4">
            <v>13000</v>
          </cell>
          <cell r="BK4">
            <v>13000</v>
          </cell>
          <cell r="BL4">
            <v>13000</v>
          </cell>
          <cell r="BM4">
            <v>13000</v>
          </cell>
          <cell r="BN4">
            <v>13000</v>
          </cell>
          <cell r="BO4">
            <v>13000</v>
          </cell>
          <cell r="BP4">
            <v>13000</v>
          </cell>
          <cell r="BQ4">
            <v>13000</v>
          </cell>
          <cell r="BR4">
            <v>13000</v>
          </cell>
          <cell r="BS4">
            <v>13000</v>
          </cell>
          <cell r="BT4">
            <v>13000</v>
          </cell>
          <cell r="BU4">
            <v>13000</v>
          </cell>
          <cell r="BV4">
            <v>20000</v>
          </cell>
          <cell r="BW4">
            <v>20000</v>
          </cell>
          <cell r="BX4">
            <v>20000</v>
          </cell>
          <cell r="BY4">
            <v>20000</v>
          </cell>
          <cell r="BZ4">
            <v>20000</v>
          </cell>
          <cell r="CA4">
            <v>20000</v>
          </cell>
          <cell r="CB4">
            <v>20000</v>
          </cell>
          <cell r="CC4">
            <v>20000</v>
          </cell>
          <cell r="CD4">
            <v>20000</v>
          </cell>
          <cell r="CE4">
            <v>20000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workbookViewId="0">
      <selection activeCell="S15" sqref="S15"/>
    </sheetView>
  </sheetViews>
  <sheetFormatPr defaultRowHeight="15" x14ac:dyDescent="0.25"/>
  <cols>
    <col min="1" max="3" width="3" style="18" customWidth="1"/>
    <col min="4" max="4" width="26.42578125" style="18" customWidth="1"/>
    <col min="5" max="5" width="6.140625" style="18" bestFit="1" customWidth="1"/>
    <col min="6" max="6" width="8.7109375" style="18" bestFit="1" customWidth="1"/>
    <col min="7" max="7" width="4.5703125" style="18" bestFit="1" customWidth="1"/>
    <col min="8" max="8" width="17.85546875" style="18" bestFit="1" customWidth="1"/>
    <col min="9" max="9" width="3.28515625" style="18" bestFit="1" customWidth="1"/>
    <col min="10" max="10" width="7.5703125" style="18" bestFit="1" customWidth="1"/>
    <col min="11" max="11" width="8.7109375" style="18" bestFit="1" customWidth="1"/>
    <col min="12" max="16384" width="9.140625" style="18"/>
  </cols>
  <sheetData>
    <row r="1" spans="1:11" ht="15.75" x14ac:dyDescent="0.25">
      <c r="A1" s="5" t="s">
        <v>18</v>
      </c>
      <c r="B1" s="4"/>
      <c r="C1" s="4"/>
      <c r="D1" s="4"/>
      <c r="E1" s="4"/>
      <c r="F1" s="4"/>
      <c r="G1" s="4"/>
      <c r="H1" s="4"/>
      <c r="I1" s="4"/>
      <c r="J1" s="4"/>
      <c r="K1" s="12" t="s">
        <v>133</v>
      </c>
    </row>
    <row r="2" spans="1:11" ht="18" x14ac:dyDescent="0.25">
      <c r="A2" s="6" t="s">
        <v>19</v>
      </c>
      <c r="B2" s="4"/>
      <c r="C2" s="4"/>
      <c r="D2" s="4"/>
      <c r="E2" s="4"/>
      <c r="F2" s="4"/>
      <c r="G2" s="4"/>
      <c r="H2" s="4"/>
      <c r="I2" s="4"/>
      <c r="J2" s="4"/>
      <c r="K2" s="7">
        <v>44868</v>
      </c>
    </row>
    <row r="3" spans="1:11" x14ac:dyDescent="0.25">
      <c r="A3" s="8" t="s">
        <v>134</v>
      </c>
      <c r="B3" s="4"/>
      <c r="C3" s="4"/>
      <c r="D3" s="4"/>
      <c r="E3" s="4"/>
      <c r="F3" s="4"/>
      <c r="G3" s="4"/>
      <c r="H3" s="4"/>
      <c r="I3" s="4"/>
      <c r="J3" s="4"/>
      <c r="K3" s="12" t="s">
        <v>20</v>
      </c>
    </row>
    <row r="4" spans="1:11" s="2" customFormat="1" ht="15.75" thickBot="1" x14ac:dyDescent="0.3">
      <c r="A4" s="13"/>
      <c r="B4" s="13"/>
      <c r="C4" s="13"/>
      <c r="D4" s="13"/>
      <c r="E4" s="14" t="s">
        <v>21</v>
      </c>
      <c r="F4" s="14" t="s">
        <v>22</v>
      </c>
      <c r="G4" s="14" t="s">
        <v>23</v>
      </c>
      <c r="H4" s="14" t="s">
        <v>24</v>
      </c>
      <c r="I4" s="14" t="s">
        <v>25</v>
      </c>
      <c r="J4" s="14" t="s">
        <v>26</v>
      </c>
      <c r="K4" s="14" t="s">
        <v>27</v>
      </c>
    </row>
    <row r="5" spans="1:11" ht="15.75" thickTop="1" x14ac:dyDescent="0.25">
      <c r="A5" s="9" t="s">
        <v>28</v>
      </c>
      <c r="B5" s="9"/>
      <c r="C5" s="9"/>
      <c r="D5" s="9"/>
      <c r="E5" s="9"/>
      <c r="F5" s="19"/>
      <c r="G5" s="9"/>
      <c r="H5" s="9"/>
      <c r="I5" s="20"/>
      <c r="J5" s="21"/>
      <c r="K5" s="21">
        <v>63306.92</v>
      </c>
    </row>
    <row r="6" spans="1:11" x14ac:dyDescent="0.25">
      <c r="A6" s="9"/>
      <c r="B6" s="9"/>
      <c r="C6" s="9" t="s">
        <v>29</v>
      </c>
      <c r="D6" s="9"/>
      <c r="E6" s="9"/>
      <c r="F6" s="19"/>
      <c r="G6" s="9"/>
      <c r="H6" s="9"/>
      <c r="I6" s="20"/>
      <c r="J6" s="21"/>
      <c r="K6" s="21"/>
    </row>
    <row r="7" spans="1:11" x14ac:dyDescent="0.25">
      <c r="A7" s="9"/>
      <c r="B7" s="9"/>
      <c r="C7" s="9"/>
      <c r="D7" s="9" t="s">
        <v>135</v>
      </c>
      <c r="E7" s="9"/>
      <c r="F7" s="19"/>
      <c r="G7" s="9"/>
      <c r="H7" s="9"/>
      <c r="I7" s="20"/>
      <c r="J7" s="21"/>
      <c r="K7" s="21"/>
    </row>
    <row r="8" spans="1:11" x14ac:dyDescent="0.25">
      <c r="A8" s="15"/>
      <c r="B8" s="15"/>
      <c r="C8" s="15"/>
      <c r="D8" s="15"/>
      <c r="E8" s="15" t="s">
        <v>100</v>
      </c>
      <c r="F8" s="22">
        <v>44837</v>
      </c>
      <c r="G8" s="15"/>
      <c r="H8" s="15" t="s">
        <v>107</v>
      </c>
      <c r="I8" s="23" t="s">
        <v>30</v>
      </c>
      <c r="J8" s="24">
        <v>-205.58</v>
      </c>
      <c r="K8" s="24">
        <f>ROUND(K7+J8,5)</f>
        <v>-205.58</v>
      </c>
    </row>
    <row r="9" spans="1:11" x14ac:dyDescent="0.25">
      <c r="A9" s="15"/>
      <c r="B9" s="15"/>
      <c r="C9" s="15"/>
      <c r="D9" s="15"/>
      <c r="E9" s="15" t="s">
        <v>100</v>
      </c>
      <c r="F9" s="22">
        <v>44838</v>
      </c>
      <c r="G9" s="15"/>
      <c r="H9" s="15" t="s">
        <v>101</v>
      </c>
      <c r="I9" s="23" t="s">
        <v>30</v>
      </c>
      <c r="J9" s="24">
        <v>-4667.8999999999996</v>
      </c>
      <c r="K9" s="24">
        <f>ROUND(K8+J9,5)</f>
        <v>-4873.4799999999996</v>
      </c>
    </row>
    <row r="10" spans="1:11" x14ac:dyDescent="0.25">
      <c r="A10" s="15"/>
      <c r="B10" s="15"/>
      <c r="C10" s="15"/>
      <c r="D10" s="15"/>
      <c r="E10" s="15" t="s">
        <v>100</v>
      </c>
      <c r="F10" s="22">
        <v>44838</v>
      </c>
      <c r="G10" s="15"/>
      <c r="H10" s="15" t="s">
        <v>127</v>
      </c>
      <c r="I10" s="23" t="s">
        <v>30</v>
      </c>
      <c r="J10" s="24">
        <v>-1147.5</v>
      </c>
      <c r="K10" s="24">
        <f>ROUND(K9+J10,5)</f>
        <v>-6020.98</v>
      </c>
    </row>
    <row r="11" spans="1:11" ht="15.75" thickBot="1" x14ac:dyDescent="0.3">
      <c r="A11" s="15"/>
      <c r="B11" s="15"/>
      <c r="C11" s="15"/>
      <c r="D11" s="15"/>
      <c r="E11" s="15" t="s">
        <v>100</v>
      </c>
      <c r="F11" s="22">
        <v>44845</v>
      </c>
      <c r="G11" s="15"/>
      <c r="H11" s="15" t="s">
        <v>105</v>
      </c>
      <c r="I11" s="23" t="s">
        <v>30</v>
      </c>
      <c r="J11" s="25">
        <v>-16</v>
      </c>
      <c r="K11" s="25">
        <f>ROUND(K10+J11,5)</f>
        <v>-6036.98</v>
      </c>
    </row>
    <row r="12" spans="1:11" x14ac:dyDescent="0.25">
      <c r="A12" s="15"/>
      <c r="B12" s="15"/>
      <c r="C12" s="15"/>
      <c r="D12" s="15" t="s">
        <v>102</v>
      </c>
      <c r="E12" s="15"/>
      <c r="F12" s="22"/>
      <c r="G12" s="15"/>
      <c r="H12" s="15"/>
      <c r="I12" s="26"/>
      <c r="J12" s="24">
        <f>ROUND(SUM(J7:J11),5)</f>
        <v>-6036.98</v>
      </c>
      <c r="K12" s="24">
        <f>K11</f>
        <v>-6036.98</v>
      </c>
    </row>
    <row r="13" spans="1:11" x14ac:dyDescent="0.25">
      <c r="A13" s="9"/>
      <c r="B13" s="9"/>
      <c r="C13" s="9"/>
      <c r="D13" s="9" t="s">
        <v>136</v>
      </c>
      <c r="E13" s="9"/>
      <c r="F13" s="19"/>
      <c r="G13" s="9"/>
      <c r="H13" s="9"/>
      <c r="I13" s="20"/>
      <c r="J13" s="21"/>
      <c r="K13" s="21"/>
    </row>
    <row r="14" spans="1:11" x14ac:dyDescent="0.25">
      <c r="A14" s="15"/>
      <c r="B14" s="15"/>
      <c r="C14" s="15"/>
      <c r="D14" s="15"/>
      <c r="E14" s="15" t="s">
        <v>4</v>
      </c>
      <c r="F14" s="22">
        <v>44834</v>
      </c>
      <c r="G14" s="15"/>
      <c r="H14" s="15"/>
      <c r="I14" s="23" t="s">
        <v>30</v>
      </c>
      <c r="J14" s="24">
        <v>25</v>
      </c>
      <c r="K14" s="24">
        <f>ROUND(K13+J14,5)</f>
        <v>25</v>
      </c>
    </row>
    <row r="15" spans="1:11" x14ac:dyDescent="0.25">
      <c r="A15" s="15"/>
      <c r="B15" s="15"/>
      <c r="C15" s="15"/>
      <c r="D15" s="15"/>
      <c r="E15" s="15" t="s">
        <v>4</v>
      </c>
      <c r="F15" s="22">
        <v>44839</v>
      </c>
      <c r="G15" s="15"/>
      <c r="H15" s="15"/>
      <c r="I15" s="23" t="s">
        <v>30</v>
      </c>
      <c r="J15" s="24">
        <v>50</v>
      </c>
      <c r="K15" s="24">
        <f>ROUND(K14+J15,5)</f>
        <v>75</v>
      </c>
    </row>
    <row r="16" spans="1:11" x14ac:dyDescent="0.25">
      <c r="A16" s="15"/>
      <c r="B16" s="15"/>
      <c r="C16" s="15"/>
      <c r="D16" s="15"/>
      <c r="E16" s="15" t="s">
        <v>4</v>
      </c>
      <c r="F16" s="22">
        <v>44840</v>
      </c>
      <c r="G16" s="15"/>
      <c r="H16" s="15"/>
      <c r="I16" s="23" t="s">
        <v>30</v>
      </c>
      <c r="J16" s="24">
        <v>50</v>
      </c>
      <c r="K16" s="24">
        <f>ROUND(K15+J16,5)</f>
        <v>125</v>
      </c>
    </row>
    <row r="17" spans="1:14" x14ac:dyDescent="0.25">
      <c r="A17" s="15"/>
      <c r="B17" s="15"/>
      <c r="C17" s="15"/>
      <c r="D17" s="15"/>
      <c r="E17" s="15" t="s">
        <v>4</v>
      </c>
      <c r="F17" s="22">
        <v>44852</v>
      </c>
      <c r="G17" s="15"/>
      <c r="H17" s="15"/>
      <c r="I17" s="23" t="s">
        <v>30</v>
      </c>
      <c r="J17" s="24">
        <v>300</v>
      </c>
      <c r="K17" s="24">
        <f>ROUND(K16+J17,5)</f>
        <v>425</v>
      </c>
    </row>
    <row r="18" spans="1:14" x14ac:dyDescent="0.25">
      <c r="A18" s="15"/>
      <c r="B18" s="15"/>
      <c r="C18" s="15"/>
      <c r="D18" s="15"/>
      <c r="E18" s="15" t="s">
        <v>4</v>
      </c>
      <c r="F18" s="22">
        <v>44853</v>
      </c>
      <c r="G18" s="15"/>
      <c r="H18" s="15"/>
      <c r="I18" s="23" t="s">
        <v>30</v>
      </c>
      <c r="J18" s="24">
        <v>25</v>
      </c>
      <c r="K18" s="24">
        <f>ROUND(K17+J18,5)</f>
        <v>450</v>
      </c>
    </row>
    <row r="19" spans="1:14" x14ac:dyDescent="0.25">
      <c r="A19" s="15"/>
      <c r="B19" s="15"/>
      <c r="C19" s="15"/>
      <c r="D19" s="15"/>
      <c r="E19" s="15" t="s">
        <v>4</v>
      </c>
      <c r="F19" s="22">
        <v>44854</v>
      </c>
      <c r="G19" s="15"/>
      <c r="H19" s="15"/>
      <c r="I19" s="23" t="s">
        <v>30</v>
      </c>
      <c r="J19" s="24">
        <v>1650</v>
      </c>
      <c r="K19" s="24">
        <f>ROUND(K18+J19,5)</f>
        <v>2100</v>
      </c>
    </row>
    <row r="20" spans="1:14" x14ac:dyDescent="0.25">
      <c r="A20" s="15"/>
      <c r="B20" s="15"/>
      <c r="C20" s="15"/>
      <c r="D20" s="15"/>
      <c r="E20" s="15" t="s">
        <v>4</v>
      </c>
      <c r="F20" s="22">
        <v>44858</v>
      </c>
      <c r="G20" s="15"/>
      <c r="H20" s="15"/>
      <c r="I20" s="23" t="s">
        <v>30</v>
      </c>
      <c r="J20" s="24">
        <v>650</v>
      </c>
      <c r="K20" s="24">
        <f>ROUND(K19+J20,5)</f>
        <v>2750</v>
      </c>
    </row>
    <row r="21" spans="1:14" x14ac:dyDescent="0.25">
      <c r="A21" s="15"/>
      <c r="B21" s="15"/>
      <c r="C21" s="15"/>
      <c r="D21" s="15"/>
      <c r="E21" s="15" t="s">
        <v>4</v>
      </c>
      <c r="F21" s="22">
        <v>44859</v>
      </c>
      <c r="G21" s="15"/>
      <c r="H21" s="15"/>
      <c r="I21" s="23" t="s">
        <v>30</v>
      </c>
      <c r="J21" s="24">
        <v>300</v>
      </c>
      <c r="K21" s="24">
        <f>ROUND(K20+J21,5)</f>
        <v>3050</v>
      </c>
    </row>
    <row r="22" spans="1:14" ht="15.75" thickBot="1" x14ac:dyDescent="0.3">
      <c r="A22" s="15"/>
      <c r="B22" s="15"/>
      <c r="C22" s="15"/>
      <c r="D22" s="15"/>
      <c r="E22" s="15" t="s">
        <v>4</v>
      </c>
      <c r="F22" s="22">
        <v>44860</v>
      </c>
      <c r="G22" s="15"/>
      <c r="H22" s="15"/>
      <c r="I22" s="23" t="s">
        <v>30</v>
      </c>
      <c r="J22" s="24">
        <v>25</v>
      </c>
      <c r="K22" s="24">
        <f>ROUND(K21+J22,5)</f>
        <v>3075</v>
      </c>
    </row>
    <row r="23" spans="1:14" ht="15.75" thickBot="1" x14ac:dyDescent="0.3">
      <c r="A23" s="15"/>
      <c r="B23" s="15"/>
      <c r="C23" s="15"/>
      <c r="D23" s="15" t="s">
        <v>31</v>
      </c>
      <c r="E23" s="15"/>
      <c r="F23" s="22"/>
      <c r="G23" s="15"/>
      <c r="H23" s="15"/>
      <c r="I23" s="26"/>
      <c r="J23" s="27">
        <f>ROUND(SUM(J13:J22),5)</f>
        <v>3075</v>
      </c>
      <c r="K23" s="27">
        <f>K22</f>
        <v>3075</v>
      </c>
    </row>
    <row r="24" spans="1:14" ht="15.75" thickBot="1" x14ac:dyDescent="0.3">
      <c r="A24" s="15"/>
      <c r="B24" s="15"/>
      <c r="C24" s="15" t="s">
        <v>32</v>
      </c>
      <c r="D24" s="15"/>
      <c r="E24" s="15"/>
      <c r="F24" s="22"/>
      <c r="G24" s="15"/>
      <c r="H24" s="15"/>
      <c r="I24" s="26"/>
      <c r="J24" s="27">
        <f>ROUND(J12+J23,5)</f>
        <v>-2961.98</v>
      </c>
      <c r="K24" s="27">
        <f>ROUND(K12+K23,5)</f>
        <v>-2961.98</v>
      </c>
    </row>
    <row r="25" spans="1:14" ht="15.75" thickBot="1" x14ac:dyDescent="0.3">
      <c r="A25" s="15" t="s">
        <v>33</v>
      </c>
      <c r="B25" s="15"/>
      <c r="C25" s="15"/>
      <c r="D25" s="15"/>
      <c r="E25" s="15"/>
      <c r="F25" s="22"/>
      <c r="G25" s="15"/>
      <c r="H25" s="15"/>
      <c r="I25" s="26"/>
      <c r="J25" s="27">
        <v>-2961.98</v>
      </c>
      <c r="K25" s="27">
        <v>60344.94</v>
      </c>
    </row>
    <row r="26" spans="1:14" ht="15.75" thickBot="1" x14ac:dyDescent="0.3">
      <c r="A26" s="15" t="s">
        <v>132</v>
      </c>
      <c r="B26" s="15"/>
      <c r="C26" s="15"/>
      <c r="D26" s="15"/>
      <c r="E26" s="15"/>
      <c r="F26" s="22"/>
      <c r="G26" s="15"/>
      <c r="H26" s="15"/>
      <c r="I26" s="26"/>
      <c r="J26" s="27">
        <f>J25</f>
        <v>-2961.98</v>
      </c>
      <c r="K26" s="27">
        <f>K25</f>
        <v>60344.94</v>
      </c>
    </row>
    <row r="27" spans="1:14" ht="15.75" thickBot="1" x14ac:dyDescent="0.3">
      <c r="A27" s="9" t="s">
        <v>35</v>
      </c>
      <c r="B27" s="9"/>
      <c r="C27" s="9"/>
      <c r="D27" s="9"/>
      <c r="E27" s="9"/>
      <c r="F27" s="19"/>
      <c r="G27" s="9"/>
      <c r="H27" s="9"/>
      <c r="I27" s="20"/>
      <c r="J27" s="16">
        <f>J26</f>
        <v>-2961.98</v>
      </c>
      <c r="K27" s="16">
        <f>K26</f>
        <v>60344.94</v>
      </c>
      <c r="L27" s="3"/>
      <c r="M27" s="3"/>
      <c r="N27" s="3"/>
    </row>
    <row r="28" spans="1:14" ht="15.75" thickTop="1" x14ac:dyDescent="0.25"/>
    <row r="38" spans="1:14" s="3" customForma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P28" sqref="P28"/>
    </sheetView>
  </sheetViews>
  <sheetFormatPr defaultRowHeight="15" x14ac:dyDescent="0.25"/>
  <cols>
    <col min="1" max="3" width="3" style="18" customWidth="1"/>
    <col min="4" max="4" width="24.28515625" style="18" customWidth="1"/>
    <col min="5" max="5" width="6.140625" style="18" bestFit="1" customWidth="1"/>
    <col min="6" max="6" width="8.7109375" style="18" bestFit="1" customWidth="1"/>
    <col min="7" max="7" width="4.5703125" style="18" bestFit="1" customWidth="1"/>
    <col min="8" max="8" width="5.42578125" style="18" bestFit="1" customWidth="1"/>
    <col min="9" max="9" width="3.28515625" style="18" bestFit="1" customWidth="1"/>
    <col min="10" max="10" width="7.28515625" style="18" bestFit="1" customWidth="1"/>
    <col min="11" max="11" width="8.7109375" style="18" bestFit="1" customWidth="1"/>
    <col min="12" max="16384" width="9.140625" style="18"/>
  </cols>
  <sheetData>
    <row r="1" spans="1:11" ht="15.75" x14ac:dyDescent="0.25">
      <c r="A1" s="5" t="s">
        <v>18</v>
      </c>
      <c r="B1" s="4"/>
      <c r="C1" s="4"/>
      <c r="D1" s="4"/>
      <c r="E1" s="4"/>
      <c r="F1" s="4"/>
      <c r="G1" s="4"/>
      <c r="H1" s="4"/>
      <c r="I1" s="4"/>
      <c r="J1" s="4"/>
      <c r="K1" s="12" t="s">
        <v>130</v>
      </c>
    </row>
    <row r="2" spans="1:11" ht="18" x14ac:dyDescent="0.25">
      <c r="A2" s="6" t="s">
        <v>19</v>
      </c>
      <c r="B2" s="4"/>
      <c r="C2" s="4"/>
      <c r="D2" s="4"/>
      <c r="E2" s="4"/>
      <c r="F2" s="4"/>
      <c r="G2" s="4"/>
      <c r="H2" s="4"/>
      <c r="I2" s="4"/>
      <c r="J2" s="4"/>
      <c r="K2" s="7">
        <v>44868</v>
      </c>
    </row>
    <row r="3" spans="1:11" x14ac:dyDescent="0.25">
      <c r="A3" s="8" t="s">
        <v>131</v>
      </c>
      <c r="B3" s="4"/>
      <c r="C3" s="4"/>
      <c r="D3" s="4"/>
      <c r="E3" s="4"/>
      <c r="F3" s="4"/>
      <c r="G3" s="4"/>
      <c r="H3" s="4"/>
      <c r="I3" s="4"/>
      <c r="J3" s="4"/>
      <c r="K3" s="12" t="s">
        <v>20</v>
      </c>
    </row>
    <row r="4" spans="1:11" s="2" customFormat="1" ht="15.75" thickBot="1" x14ac:dyDescent="0.3">
      <c r="A4" s="13"/>
      <c r="B4" s="13"/>
      <c r="C4" s="13"/>
      <c r="D4" s="13"/>
      <c r="E4" s="14" t="s">
        <v>21</v>
      </c>
      <c r="F4" s="14" t="s">
        <v>22</v>
      </c>
      <c r="G4" s="14" t="s">
        <v>23</v>
      </c>
      <c r="H4" s="14" t="s">
        <v>24</v>
      </c>
      <c r="I4" s="14" t="s">
        <v>25</v>
      </c>
      <c r="J4" s="14" t="s">
        <v>26</v>
      </c>
      <c r="K4" s="14" t="s">
        <v>27</v>
      </c>
    </row>
    <row r="5" spans="1:11" ht="15.75" thickTop="1" x14ac:dyDescent="0.25">
      <c r="A5" s="9" t="s">
        <v>28</v>
      </c>
      <c r="B5" s="9"/>
      <c r="C5" s="9"/>
      <c r="D5" s="9"/>
      <c r="E5" s="9"/>
      <c r="F5" s="19"/>
      <c r="G5" s="9"/>
      <c r="H5" s="9"/>
      <c r="I5" s="20"/>
      <c r="J5" s="21"/>
      <c r="K5" s="21">
        <v>33122.67</v>
      </c>
    </row>
    <row r="6" spans="1:11" x14ac:dyDescent="0.25">
      <c r="A6" s="9"/>
      <c r="B6" s="9"/>
      <c r="C6" s="9" t="s">
        <v>29</v>
      </c>
      <c r="D6" s="9"/>
      <c r="E6" s="9"/>
      <c r="F6" s="19"/>
      <c r="G6" s="9"/>
      <c r="H6" s="9"/>
      <c r="I6" s="20"/>
      <c r="J6" s="21"/>
      <c r="K6" s="21"/>
    </row>
    <row r="7" spans="1:11" x14ac:dyDescent="0.25">
      <c r="A7" s="9"/>
      <c r="B7" s="9"/>
      <c r="C7" s="9"/>
      <c r="D7" s="9" t="s">
        <v>34</v>
      </c>
      <c r="E7" s="9"/>
      <c r="F7" s="19"/>
      <c r="G7" s="9"/>
      <c r="H7" s="9"/>
      <c r="I7" s="20"/>
      <c r="J7" s="21"/>
      <c r="K7" s="21"/>
    </row>
    <row r="8" spans="1:11" ht="15.75" thickBot="1" x14ac:dyDescent="0.3">
      <c r="A8" s="4"/>
      <c r="B8" s="4"/>
      <c r="C8" s="4"/>
      <c r="D8" s="4"/>
      <c r="E8" s="15" t="s">
        <v>4</v>
      </c>
      <c r="F8" s="22">
        <v>44865</v>
      </c>
      <c r="G8" s="15"/>
      <c r="H8" s="15"/>
      <c r="I8" s="23" t="s">
        <v>30</v>
      </c>
      <c r="J8" s="24">
        <v>0.28000000000000003</v>
      </c>
      <c r="K8" s="24">
        <f>ROUND(K7+J8,5)</f>
        <v>0.28000000000000003</v>
      </c>
    </row>
    <row r="9" spans="1:11" ht="15.75" thickBot="1" x14ac:dyDescent="0.3">
      <c r="A9" s="15"/>
      <c r="B9" s="15"/>
      <c r="C9" s="15"/>
      <c r="D9" s="15" t="s">
        <v>31</v>
      </c>
      <c r="E9" s="15"/>
      <c r="F9" s="22"/>
      <c r="G9" s="15"/>
      <c r="H9" s="15"/>
      <c r="I9" s="26"/>
      <c r="J9" s="27">
        <f>ROUND(SUM(J7:J8),5)</f>
        <v>0.28000000000000003</v>
      </c>
      <c r="K9" s="27">
        <f>K8</f>
        <v>0.28000000000000003</v>
      </c>
    </row>
    <row r="10" spans="1:11" ht="15.75" thickBot="1" x14ac:dyDescent="0.3">
      <c r="A10" s="15"/>
      <c r="B10" s="15"/>
      <c r="C10" s="15" t="s">
        <v>32</v>
      </c>
      <c r="D10" s="15"/>
      <c r="E10" s="15"/>
      <c r="F10" s="22"/>
      <c r="G10" s="15"/>
      <c r="H10" s="15"/>
      <c r="I10" s="26"/>
      <c r="J10" s="27">
        <f>J9</f>
        <v>0.28000000000000003</v>
      </c>
      <c r="K10" s="27">
        <f>K9</f>
        <v>0.28000000000000003</v>
      </c>
    </row>
    <row r="11" spans="1:11" ht="15.75" thickBot="1" x14ac:dyDescent="0.3">
      <c r="A11" s="15" t="s">
        <v>33</v>
      </c>
      <c r="B11" s="15"/>
      <c r="C11" s="15"/>
      <c r="D11" s="15"/>
      <c r="E11" s="15"/>
      <c r="F11" s="22"/>
      <c r="G11" s="15"/>
      <c r="H11" s="15"/>
      <c r="I11" s="26"/>
      <c r="J11" s="27">
        <v>0.28000000000000003</v>
      </c>
      <c r="K11" s="27">
        <v>33122.949999999997</v>
      </c>
    </row>
    <row r="12" spans="1:11" ht="15.75" thickBot="1" x14ac:dyDescent="0.3">
      <c r="A12" s="15" t="s">
        <v>132</v>
      </c>
      <c r="B12" s="15"/>
      <c r="C12" s="15"/>
      <c r="D12" s="15"/>
      <c r="E12" s="15"/>
      <c r="F12" s="22"/>
      <c r="G12" s="15"/>
      <c r="H12" s="15"/>
      <c r="I12" s="26"/>
      <c r="J12" s="27">
        <f>J11</f>
        <v>0.28000000000000003</v>
      </c>
      <c r="K12" s="27">
        <f>K11</f>
        <v>33122.949999999997</v>
      </c>
    </row>
    <row r="13" spans="1:11" s="3" customFormat="1" ht="12" thickBot="1" x14ac:dyDescent="0.25">
      <c r="A13" s="9" t="s">
        <v>35</v>
      </c>
      <c r="B13" s="9"/>
      <c r="C13" s="9"/>
      <c r="D13" s="9"/>
      <c r="E13" s="9"/>
      <c r="F13" s="19"/>
      <c r="G13" s="9"/>
      <c r="H13" s="9"/>
      <c r="I13" s="20"/>
      <c r="J13" s="16">
        <f>J12</f>
        <v>0.28000000000000003</v>
      </c>
      <c r="K13" s="16">
        <f>K12</f>
        <v>33122.949999999997</v>
      </c>
    </row>
    <row r="14" spans="1:11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activeCell="Q20" sqref="Q20"/>
    </sheetView>
  </sheetViews>
  <sheetFormatPr defaultRowHeight="15" x14ac:dyDescent="0.25"/>
  <cols>
    <col min="1" max="3" width="3" style="3" customWidth="1"/>
    <col min="4" max="4" width="19.7109375" style="3" customWidth="1"/>
    <col min="5" max="5" width="11.5703125" style="18" bestFit="1" customWidth="1"/>
    <col min="6" max="16384" width="9.140625" style="18"/>
  </cols>
  <sheetData>
    <row r="1" spans="1:11" ht="15.75" x14ac:dyDescent="0.25">
      <c r="A1" s="5" t="s">
        <v>18</v>
      </c>
      <c r="B1" s="9"/>
      <c r="C1" s="9"/>
      <c r="D1" s="9"/>
      <c r="E1" s="12" t="s">
        <v>137</v>
      </c>
    </row>
    <row r="2" spans="1:11" ht="18" x14ac:dyDescent="0.25">
      <c r="A2" s="6" t="s">
        <v>5</v>
      </c>
      <c r="B2" s="9"/>
      <c r="C2" s="9"/>
      <c r="D2" s="9"/>
      <c r="E2" s="7">
        <v>44868</v>
      </c>
    </row>
    <row r="3" spans="1:11" x14ac:dyDescent="0.25">
      <c r="A3" s="8" t="s">
        <v>138</v>
      </c>
      <c r="B3" s="9"/>
      <c r="C3" s="9"/>
      <c r="D3" s="9"/>
      <c r="E3" s="12" t="s">
        <v>115</v>
      </c>
    </row>
    <row r="4" spans="1:11" s="2" customFormat="1" ht="15.75" thickBot="1" x14ac:dyDescent="0.3">
      <c r="A4" s="17"/>
      <c r="B4" s="17"/>
      <c r="C4" s="17"/>
      <c r="D4" s="17"/>
      <c r="E4" s="14" t="s">
        <v>139</v>
      </c>
    </row>
    <row r="5" spans="1:11" ht="15.75" thickTop="1" x14ac:dyDescent="0.25">
      <c r="A5" s="9" t="s">
        <v>6</v>
      </c>
      <c r="B5" s="9"/>
      <c r="C5" s="9"/>
      <c r="D5" s="9"/>
      <c r="E5" s="24"/>
    </row>
    <row r="6" spans="1:11" x14ac:dyDescent="0.25">
      <c r="A6" s="9"/>
      <c r="B6" s="9" t="s">
        <v>36</v>
      </c>
      <c r="C6" s="9"/>
      <c r="D6" s="9"/>
      <c r="E6" s="24"/>
    </row>
    <row r="7" spans="1:11" x14ac:dyDescent="0.25">
      <c r="A7" s="9"/>
      <c r="B7" s="9"/>
      <c r="C7" s="9" t="s">
        <v>37</v>
      </c>
      <c r="D7" s="9"/>
      <c r="E7" s="24"/>
    </row>
    <row r="8" spans="1:11" x14ac:dyDescent="0.25">
      <c r="A8" s="9"/>
      <c r="B8" s="9"/>
      <c r="C8" s="9"/>
      <c r="D8" s="9" t="s">
        <v>38</v>
      </c>
      <c r="E8" s="24">
        <v>60344.94</v>
      </c>
    </row>
    <row r="9" spans="1:11" ht="15.75" thickBot="1" x14ac:dyDescent="0.3">
      <c r="A9" s="9"/>
      <c r="B9" s="9"/>
      <c r="C9" s="9"/>
      <c r="D9" s="9" t="s">
        <v>39</v>
      </c>
      <c r="E9" s="25">
        <v>33122.949999999997</v>
      </c>
    </row>
    <row r="10" spans="1:11" x14ac:dyDescent="0.25">
      <c r="A10" s="9"/>
      <c r="B10" s="9"/>
      <c r="C10" s="9" t="s">
        <v>40</v>
      </c>
      <c r="D10" s="9"/>
      <c r="E10" s="24">
        <f>ROUND(SUM(E7:E9),5)</f>
        <v>93467.89</v>
      </c>
    </row>
    <row r="11" spans="1:11" x14ac:dyDescent="0.25">
      <c r="A11" s="9"/>
      <c r="B11" s="9"/>
      <c r="C11" s="9" t="s">
        <v>140</v>
      </c>
      <c r="D11" s="9"/>
      <c r="E11" s="24"/>
    </row>
    <row r="12" spans="1:11" s="3" customFormat="1" ht="15.75" thickBot="1" x14ac:dyDescent="0.3">
      <c r="A12" s="9"/>
      <c r="B12" s="9"/>
      <c r="C12" s="9"/>
      <c r="D12" s="9" t="s">
        <v>140</v>
      </c>
      <c r="E12" s="24">
        <v>9800</v>
      </c>
      <c r="F12" s="18"/>
      <c r="G12" s="18"/>
      <c r="H12" s="18"/>
      <c r="I12" s="18"/>
      <c r="J12" s="18"/>
      <c r="K12" s="18"/>
    </row>
    <row r="13" spans="1:11" ht="15.75" thickBot="1" x14ac:dyDescent="0.3">
      <c r="A13" s="9"/>
      <c r="B13" s="9"/>
      <c r="C13" s="9" t="s">
        <v>141</v>
      </c>
      <c r="D13" s="9"/>
      <c r="E13" s="27">
        <f>ROUND(SUM(E11:E12),5)</f>
        <v>9800</v>
      </c>
    </row>
    <row r="14" spans="1:11" ht="15.75" thickBot="1" x14ac:dyDescent="0.3">
      <c r="A14" s="9"/>
      <c r="B14" s="9" t="s">
        <v>41</v>
      </c>
      <c r="C14" s="9"/>
      <c r="D14" s="9"/>
      <c r="E14" s="27">
        <f>ROUND(E6+E10+E13,5)</f>
        <v>103267.89</v>
      </c>
    </row>
    <row r="15" spans="1:11" ht="15.75" thickBot="1" x14ac:dyDescent="0.3">
      <c r="A15" s="9" t="s">
        <v>7</v>
      </c>
      <c r="B15" s="9"/>
      <c r="C15" s="9"/>
      <c r="D15" s="9"/>
      <c r="E15" s="16">
        <f>ROUND(E5+E14,5)</f>
        <v>103267.89</v>
      </c>
      <c r="F15" s="3"/>
      <c r="G15" s="3"/>
      <c r="H15" s="3"/>
      <c r="I15" s="3"/>
      <c r="J15" s="3"/>
      <c r="K15" s="3"/>
    </row>
    <row r="16" spans="1:11" ht="15.75" thickTop="1" x14ac:dyDescent="0.25">
      <c r="A16" s="9" t="s">
        <v>42</v>
      </c>
      <c r="B16" s="9"/>
      <c r="C16" s="9"/>
      <c r="D16" s="9"/>
      <c r="E16" s="24"/>
    </row>
    <row r="17" spans="1:11" x14ac:dyDescent="0.25">
      <c r="A17" s="9"/>
      <c r="B17" s="9" t="s">
        <v>43</v>
      </c>
      <c r="C17" s="9"/>
      <c r="D17" s="9"/>
      <c r="E17" s="24"/>
    </row>
    <row r="18" spans="1:11" x14ac:dyDescent="0.25">
      <c r="A18" s="9"/>
      <c r="B18" s="9"/>
      <c r="C18" s="9" t="s">
        <v>44</v>
      </c>
      <c r="D18" s="9"/>
      <c r="E18" s="24">
        <v>10716.55</v>
      </c>
    </row>
    <row r="19" spans="1:11" x14ac:dyDescent="0.25">
      <c r="A19" s="9"/>
      <c r="B19" s="9"/>
      <c r="C19" s="9" t="s">
        <v>45</v>
      </c>
      <c r="D19" s="9"/>
      <c r="E19" s="24">
        <v>20000</v>
      </c>
    </row>
    <row r="20" spans="1:11" x14ac:dyDescent="0.25">
      <c r="A20" s="9"/>
      <c r="B20" s="9"/>
      <c r="C20" s="9" t="s">
        <v>46</v>
      </c>
      <c r="D20" s="9"/>
      <c r="E20" s="24">
        <v>24843.37</v>
      </c>
    </row>
    <row r="21" spans="1:11" ht="15.75" thickBot="1" x14ac:dyDescent="0.3">
      <c r="A21" s="9"/>
      <c r="B21" s="9"/>
      <c r="C21" s="9" t="s">
        <v>3</v>
      </c>
      <c r="D21" s="9"/>
      <c r="E21" s="24">
        <v>47707.97</v>
      </c>
    </row>
    <row r="22" spans="1:11" ht="15.75" thickBot="1" x14ac:dyDescent="0.3">
      <c r="A22" s="9"/>
      <c r="B22" s="9" t="s">
        <v>47</v>
      </c>
      <c r="C22" s="9"/>
      <c r="D22" s="9"/>
      <c r="E22" s="27">
        <f>ROUND(SUM(E17:E21),5)</f>
        <v>103267.89</v>
      </c>
    </row>
    <row r="23" spans="1:11" ht="15.75" thickBot="1" x14ac:dyDescent="0.3">
      <c r="A23" s="9" t="s">
        <v>48</v>
      </c>
      <c r="B23" s="9"/>
      <c r="C23" s="9"/>
      <c r="D23" s="9"/>
      <c r="E23" s="16">
        <f>ROUND(E16+E22,5)</f>
        <v>103267.89</v>
      </c>
      <c r="F23" s="3"/>
      <c r="G23" s="3"/>
      <c r="H23" s="3"/>
      <c r="I23" s="3"/>
      <c r="J23" s="3"/>
      <c r="K23" s="3"/>
    </row>
    <row r="24" spans="1:11" ht="15.75" thickTop="1" x14ac:dyDescent="0.25"/>
    <row r="27" spans="1:11" s="3" customFormat="1" x14ac:dyDescent="0.25">
      <c r="E27" s="18"/>
      <c r="F27" s="18"/>
      <c r="G27" s="18"/>
      <c r="H27" s="18"/>
      <c r="I27" s="18"/>
      <c r="J27" s="18"/>
      <c r="K27" s="18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7"/>
  <sheetViews>
    <sheetView workbookViewId="0">
      <selection activeCell="T14" sqref="T14"/>
    </sheetView>
  </sheetViews>
  <sheetFormatPr defaultRowHeight="15" x14ac:dyDescent="0.25"/>
  <cols>
    <col min="1" max="6" width="3" style="3" customWidth="1"/>
    <col min="7" max="7" width="27.85546875" style="3" customWidth="1"/>
    <col min="8" max="8" width="11.28515625" style="18" bestFit="1" customWidth="1"/>
    <col min="9" max="9" width="7.85546875" style="18" bestFit="1" customWidth="1"/>
    <col min="10" max="10" width="13.42578125" style="18" bestFit="1" customWidth="1"/>
    <col min="11" max="11" width="8.85546875" style="18" bestFit="1" customWidth="1"/>
    <col min="12" max="12" width="11.5703125" style="18" bestFit="1" customWidth="1"/>
    <col min="13" max="16384" width="9.140625" style="18"/>
  </cols>
  <sheetData>
    <row r="1" spans="1:12" ht="15.75" x14ac:dyDescent="0.25">
      <c r="A1" s="5" t="s">
        <v>18</v>
      </c>
      <c r="B1" s="9"/>
      <c r="C1" s="9"/>
      <c r="D1" s="9"/>
      <c r="E1" s="9"/>
      <c r="F1" s="9"/>
      <c r="G1" s="9"/>
      <c r="H1" s="4"/>
      <c r="I1" s="4"/>
      <c r="J1" s="4"/>
      <c r="K1" s="4"/>
      <c r="L1" s="12" t="s">
        <v>142</v>
      </c>
    </row>
    <row r="2" spans="1:12" ht="18" x14ac:dyDescent="0.25">
      <c r="A2" s="6" t="s">
        <v>49</v>
      </c>
      <c r="B2" s="9"/>
      <c r="C2" s="9"/>
      <c r="D2" s="9"/>
      <c r="E2" s="9"/>
      <c r="F2" s="9"/>
      <c r="G2" s="9"/>
      <c r="H2" s="4"/>
      <c r="I2" s="4"/>
      <c r="J2" s="4"/>
      <c r="K2" s="4"/>
      <c r="L2" s="7">
        <v>44868</v>
      </c>
    </row>
    <row r="3" spans="1:12" x14ac:dyDescent="0.25">
      <c r="A3" s="8" t="s">
        <v>143</v>
      </c>
      <c r="B3" s="9"/>
      <c r="C3" s="9"/>
      <c r="D3" s="9"/>
      <c r="E3" s="9"/>
      <c r="F3" s="9"/>
      <c r="G3" s="9"/>
      <c r="H3" s="4"/>
      <c r="I3" s="4"/>
      <c r="J3" s="4"/>
      <c r="K3" s="4"/>
      <c r="L3" s="12" t="s">
        <v>115</v>
      </c>
    </row>
    <row r="4" spans="1:12" s="2" customFormat="1" ht="15.75" thickBot="1" x14ac:dyDescent="0.3">
      <c r="A4" s="17"/>
      <c r="B4" s="17"/>
      <c r="C4" s="17"/>
      <c r="D4" s="17"/>
      <c r="E4" s="17"/>
      <c r="F4" s="17"/>
      <c r="G4" s="17"/>
      <c r="H4" s="14" t="s">
        <v>96</v>
      </c>
      <c r="I4" s="14" t="s">
        <v>8</v>
      </c>
      <c r="J4" s="14" t="s">
        <v>9</v>
      </c>
      <c r="K4" s="14" t="s">
        <v>124</v>
      </c>
      <c r="L4" s="14" t="s">
        <v>10</v>
      </c>
    </row>
    <row r="5" spans="1:12" ht="15.75" thickTop="1" x14ac:dyDescent="0.25">
      <c r="A5" s="9"/>
      <c r="B5" s="9" t="s">
        <v>50</v>
      </c>
      <c r="C5" s="9"/>
      <c r="D5" s="9"/>
      <c r="E5" s="9"/>
      <c r="F5" s="9"/>
      <c r="G5" s="9"/>
      <c r="H5" s="24"/>
      <c r="I5" s="24"/>
      <c r="J5" s="24"/>
      <c r="K5" s="24"/>
      <c r="L5" s="24"/>
    </row>
    <row r="6" spans="1:12" x14ac:dyDescent="0.25">
      <c r="A6" s="9"/>
      <c r="B6" s="9"/>
      <c r="C6" s="9"/>
      <c r="D6" s="9" t="s">
        <v>0</v>
      </c>
      <c r="E6" s="9"/>
      <c r="F6" s="9"/>
      <c r="G6" s="9"/>
      <c r="H6" s="24"/>
      <c r="I6" s="24"/>
      <c r="J6" s="24"/>
      <c r="K6" s="24"/>
      <c r="L6" s="24"/>
    </row>
    <row r="7" spans="1:12" x14ac:dyDescent="0.25">
      <c r="A7" s="9"/>
      <c r="B7" s="9"/>
      <c r="C7" s="9"/>
      <c r="D7" s="9"/>
      <c r="E7" s="9" t="s">
        <v>51</v>
      </c>
      <c r="F7" s="9"/>
      <c r="G7" s="9"/>
      <c r="H7" s="24"/>
      <c r="I7" s="24"/>
      <c r="J7" s="24"/>
      <c r="K7" s="24"/>
      <c r="L7" s="24"/>
    </row>
    <row r="8" spans="1:12" x14ac:dyDescent="0.25">
      <c r="A8" s="9"/>
      <c r="B8" s="9"/>
      <c r="C8" s="9"/>
      <c r="D8" s="9"/>
      <c r="E8" s="9"/>
      <c r="F8" s="9" t="s">
        <v>52</v>
      </c>
      <c r="G8" s="9"/>
      <c r="H8" s="24">
        <v>0</v>
      </c>
      <c r="I8" s="24">
        <v>48100</v>
      </c>
      <c r="J8" s="24">
        <v>0</v>
      </c>
      <c r="K8" s="24">
        <v>0</v>
      </c>
      <c r="L8" s="24">
        <f>ROUND(SUM(H8:K8),5)</f>
        <v>48100</v>
      </c>
    </row>
    <row r="9" spans="1:12" x14ac:dyDescent="0.25">
      <c r="A9" s="9"/>
      <c r="B9" s="9"/>
      <c r="C9" s="9"/>
      <c r="D9" s="9"/>
      <c r="E9" s="9"/>
      <c r="F9" s="9" t="s">
        <v>112</v>
      </c>
      <c r="G9" s="9"/>
      <c r="H9" s="24">
        <v>0</v>
      </c>
      <c r="I9" s="24">
        <v>1300</v>
      </c>
      <c r="J9" s="24">
        <v>0</v>
      </c>
      <c r="K9" s="24">
        <v>0</v>
      </c>
      <c r="L9" s="24">
        <f>ROUND(SUM(H9:K9),5)</f>
        <v>1300</v>
      </c>
    </row>
    <row r="10" spans="1:12" ht="15.75" thickBot="1" x14ac:dyDescent="0.3">
      <c r="A10" s="9"/>
      <c r="B10" s="9"/>
      <c r="C10" s="9"/>
      <c r="D10" s="9"/>
      <c r="E10" s="9"/>
      <c r="F10" s="9" t="s">
        <v>82</v>
      </c>
      <c r="G10" s="9"/>
      <c r="H10" s="25">
        <v>0</v>
      </c>
      <c r="I10" s="25">
        <v>6500</v>
      </c>
      <c r="J10" s="25">
        <v>0</v>
      </c>
      <c r="K10" s="25">
        <v>0</v>
      </c>
      <c r="L10" s="25">
        <f>ROUND(SUM(H10:K10),5)</f>
        <v>6500</v>
      </c>
    </row>
    <row r="11" spans="1:12" x14ac:dyDescent="0.25">
      <c r="A11" s="9"/>
      <c r="B11" s="9"/>
      <c r="C11" s="9"/>
      <c r="D11" s="9"/>
      <c r="E11" s="9" t="s">
        <v>53</v>
      </c>
      <c r="F11" s="9"/>
      <c r="G11" s="9"/>
      <c r="H11" s="24">
        <f>ROUND(SUM(H7:H10),5)</f>
        <v>0</v>
      </c>
      <c r="I11" s="24">
        <f>ROUND(SUM(I7:I10),5)</f>
        <v>55900</v>
      </c>
      <c r="J11" s="24">
        <f>ROUND(SUM(J7:J10),5)</f>
        <v>0</v>
      </c>
      <c r="K11" s="24">
        <f>ROUND(SUM(K7:K10),5)</f>
        <v>0</v>
      </c>
      <c r="L11" s="24">
        <f>ROUND(SUM(H11:K11),5)</f>
        <v>55900</v>
      </c>
    </row>
    <row r="12" spans="1:12" x14ac:dyDescent="0.25">
      <c r="A12" s="9"/>
      <c r="B12" s="9"/>
      <c r="C12" s="9"/>
      <c r="D12" s="9"/>
      <c r="E12" s="9" t="s">
        <v>54</v>
      </c>
      <c r="F12" s="9"/>
      <c r="G12" s="9"/>
      <c r="H12" s="24"/>
      <c r="I12" s="24"/>
      <c r="J12" s="24"/>
      <c r="K12" s="24"/>
      <c r="L12" s="24"/>
    </row>
    <row r="13" spans="1:12" ht="15.75" thickBot="1" x14ac:dyDescent="0.3">
      <c r="A13" s="9"/>
      <c r="B13" s="9"/>
      <c r="C13" s="9"/>
      <c r="D13" s="9"/>
      <c r="E13" s="9"/>
      <c r="F13" s="9" t="s">
        <v>55</v>
      </c>
      <c r="G13" s="9"/>
      <c r="H13" s="25">
        <v>0</v>
      </c>
      <c r="I13" s="25">
        <v>7200</v>
      </c>
      <c r="J13" s="25">
        <v>0</v>
      </c>
      <c r="K13" s="25">
        <v>0</v>
      </c>
      <c r="L13" s="25">
        <f>ROUND(SUM(H13:K13),5)</f>
        <v>7200</v>
      </c>
    </row>
    <row r="14" spans="1:12" x14ac:dyDescent="0.25">
      <c r="A14" s="9"/>
      <c r="B14" s="9"/>
      <c r="C14" s="9"/>
      <c r="D14" s="9"/>
      <c r="E14" s="9" t="s">
        <v>57</v>
      </c>
      <c r="F14" s="9"/>
      <c r="G14" s="9"/>
      <c r="H14" s="24">
        <f>ROUND(SUM(H12:H13),5)</f>
        <v>0</v>
      </c>
      <c r="I14" s="24">
        <f>ROUND(SUM(I12:I13),5)</f>
        <v>7200</v>
      </c>
      <c r="J14" s="24">
        <f>ROUND(SUM(J12:J13),5)</f>
        <v>0</v>
      </c>
      <c r="K14" s="24">
        <f>ROUND(SUM(K12:K13),5)</f>
        <v>0</v>
      </c>
      <c r="L14" s="24">
        <f>ROUND(SUM(H14:K14),5)</f>
        <v>7200</v>
      </c>
    </row>
    <row r="15" spans="1:12" x14ac:dyDescent="0.25">
      <c r="A15" s="9"/>
      <c r="B15" s="9"/>
      <c r="C15" s="9"/>
      <c r="D15" s="9"/>
      <c r="E15" s="9" t="s">
        <v>58</v>
      </c>
      <c r="F15" s="9"/>
      <c r="G15" s="9"/>
      <c r="H15" s="24"/>
      <c r="I15" s="24"/>
      <c r="J15" s="24"/>
      <c r="K15" s="24"/>
      <c r="L15" s="24"/>
    </row>
    <row r="16" spans="1:12" ht="15.75" thickBot="1" x14ac:dyDescent="0.3">
      <c r="A16" s="9"/>
      <c r="B16" s="9"/>
      <c r="C16" s="9"/>
      <c r="D16" s="9"/>
      <c r="E16" s="9"/>
      <c r="F16" s="9" t="s">
        <v>59</v>
      </c>
      <c r="G16" s="9"/>
      <c r="H16" s="25">
        <v>0</v>
      </c>
      <c r="I16" s="25">
        <v>0</v>
      </c>
      <c r="J16" s="25">
        <v>1800</v>
      </c>
      <c r="K16" s="25">
        <v>0</v>
      </c>
      <c r="L16" s="25">
        <f>ROUND(SUM(H16:K16),5)</f>
        <v>1800</v>
      </c>
    </row>
    <row r="17" spans="1:12" x14ac:dyDescent="0.25">
      <c r="A17" s="9"/>
      <c r="B17" s="9"/>
      <c r="C17" s="9"/>
      <c r="D17" s="9"/>
      <c r="E17" s="9" t="s">
        <v>60</v>
      </c>
      <c r="F17" s="9"/>
      <c r="G17" s="9"/>
      <c r="H17" s="24">
        <f>ROUND(SUM(H15:H16),5)</f>
        <v>0</v>
      </c>
      <c r="I17" s="24">
        <f>ROUND(SUM(I15:I16),5)</f>
        <v>0</v>
      </c>
      <c r="J17" s="24">
        <f>ROUND(SUM(J15:J16),5)</f>
        <v>1800</v>
      </c>
      <c r="K17" s="24">
        <f>ROUND(SUM(K15:K16),5)</f>
        <v>0</v>
      </c>
      <c r="L17" s="24">
        <f>ROUND(SUM(H17:K17),5)</f>
        <v>1800</v>
      </c>
    </row>
    <row r="18" spans="1:12" x14ac:dyDescent="0.25">
      <c r="A18" s="9"/>
      <c r="B18" s="9"/>
      <c r="C18" s="9"/>
      <c r="D18" s="9"/>
      <c r="E18" s="9" t="s">
        <v>61</v>
      </c>
      <c r="F18" s="9"/>
      <c r="G18" s="9"/>
      <c r="H18" s="24">
        <v>0</v>
      </c>
      <c r="I18" s="24">
        <v>1.1100000000000001</v>
      </c>
      <c r="J18" s="24">
        <v>0</v>
      </c>
      <c r="K18" s="24">
        <v>0</v>
      </c>
      <c r="L18" s="24">
        <f>ROUND(SUM(H18:K18),5)</f>
        <v>1.1100000000000001</v>
      </c>
    </row>
    <row r="19" spans="1:12" x14ac:dyDescent="0.25">
      <c r="A19" s="9"/>
      <c r="B19" s="9"/>
      <c r="C19" s="9"/>
      <c r="D19" s="9"/>
      <c r="E19" s="9" t="s">
        <v>97</v>
      </c>
      <c r="F19" s="9"/>
      <c r="G19" s="9"/>
      <c r="H19" s="24">
        <v>2575</v>
      </c>
      <c r="I19" s="24">
        <v>0</v>
      </c>
      <c r="J19" s="24">
        <v>0</v>
      </c>
      <c r="K19" s="24">
        <v>0</v>
      </c>
      <c r="L19" s="24">
        <f>ROUND(SUM(H19:K19),5)</f>
        <v>2575</v>
      </c>
    </row>
    <row r="20" spans="1:12" x14ac:dyDescent="0.25">
      <c r="A20" s="9"/>
      <c r="B20" s="9"/>
      <c r="C20" s="9"/>
      <c r="D20" s="9"/>
      <c r="E20" s="9" t="s">
        <v>124</v>
      </c>
      <c r="F20" s="9"/>
      <c r="G20" s="9"/>
      <c r="H20" s="24">
        <v>0</v>
      </c>
      <c r="I20" s="24">
        <v>0</v>
      </c>
      <c r="J20" s="24">
        <v>0</v>
      </c>
      <c r="K20" s="24">
        <v>200</v>
      </c>
      <c r="L20" s="24">
        <f>ROUND(SUM(H20:K20),5)</f>
        <v>200</v>
      </c>
    </row>
    <row r="21" spans="1:12" x14ac:dyDescent="0.25">
      <c r="A21" s="9"/>
      <c r="B21" s="9"/>
      <c r="C21" s="9"/>
      <c r="D21" s="9"/>
      <c r="E21" s="9" t="s">
        <v>103</v>
      </c>
      <c r="F21" s="9"/>
      <c r="G21" s="9"/>
      <c r="H21" s="24">
        <v>0</v>
      </c>
      <c r="I21" s="24">
        <v>229.3</v>
      </c>
      <c r="J21" s="24">
        <v>0</v>
      </c>
      <c r="K21" s="24">
        <v>0</v>
      </c>
      <c r="L21" s="24">
        <f>ROUND(SUM(H21:K21),5)</f>
        <v>229.3</v>
      </c>
    </row>
    <row r="22" spans="1:12" ht="15.75" thickBot="1" x14ac:dyDescent="0.3">
      <c r="A22" s="9"/>
      <c r="B22" s="9"/>
      <c r="C22" s="9"/>
      <c r="D22" s="9"/>
      <c r="E22" s="9" t="s">
        <v>109</v>
      </c>
      <c r="F22" s="9"/>
      <c r="G22" s="9"/>
      <c r="H22" s="24">
        <v>360</v>
      </c>
      <c r="I22" s="24">
        <v>2500</v>
      </c>
      <c r="J22" s="24">
        <v>0</v>
      </c>
      <c r="K22" s="24">
        <v>0</v>
      </c>
      <c r="L22" s="24">
        <f>ROUND(SUM(H22:K22),5)</f>
        <v>2860</v>
      </c>
    </row>
    <row r="23" spans="1:12" ht="15.75" thickBot="1" x14ac:dyDescent="0.3">
      <c r="A23" s="9"/>
      <c r="B23" s="9"/>
      <c r="C23" s="9"/>
      <c r="D23" s="9" t="s">
        <v>1</v>
      </c>
      <c r="E23" s="9"/>
      <c r="F23" s="9"/>
      <c r="G23" s="9"/>
      <c r="H23" s="28">
        <f>ROUND(H6+H11+H14+SUM(H17:H22),5)</f>
        <v>2935</v>
      </c>
      <c r="I23" s="28">
        <f>ROUND(I6+I11+I14+SUM(I17:I22),5)</f>
        <v>65830.41</v>
      </c>
      <c r="J23" s="28">
        <f>ROUND(J6+J11+J14+SUM(J17:J22),5)</f>
        <v>1800</v>
      </c>
      <c r="K23" s="28">
        <f>ROUND(K6+K11+K14+SUM(K17:K22),5)</f>
        <v>200</v>
      </c>
      <c r="L23" s="28">
        <f>ROUND(SUM(H23:K23),5)</f>
        <v>70765.41</v>
      </c>
    </row>
    <row r="24" spans="1:12" x14ac:dyDescent="0.25">
      <c r="A24" s="9"/>
      <c r="B24" s="9"/>
      <c r="C24" s="9" t="s">
        <v>2</v>
      </c>
      <c r="D24" s="9"/>
      <c r="E24" s="9"/>
      <c r="F24" s="9"/>
      <c r="G24" s="9"/>
      <c r="H24" s="24">
        <f>H23</f>
        <v>2935</v>
      </c>
      <c r="I24" s="24">
        <f>I23</f>
        <v>65830.41</v>
      </c>
      <c r="J24" s="24">
        <f>J23</f>
        <v>1800</v>
      </c>
      <c r="K24" s="24">
        <f>K23</f>
        <v>200</v>
      </c>
      <c r="L24" s="24">
        <f>ROUND(SUM(H24:K24),5)</f>
        <v>70765.41</v>
      </c>
    </row>
    <row r="25" spans="1:12" x14ac:dyDescent="0.25">
      <c r="A25" s="9"/>
      <c r="B25" s="9"/>
      <c r="C25" s="9"/>
      <c r="D25" s="9" t="s">
        <v>64</v>
      </c>
      <c r="E25" s="9"/>
      <c r="F25" s="9"/>
      <c r="G25" s="9"/>
      <c r="H25" s="24"/>
      <c r="I25" s="24"/>
      <c r="J25" s="24"/>
      <c r="K25" s="24"/>
      <c r="L25" s="24"/>
    </row>
    <row r="26" spans="1:12" x14ac:dyDescent="0.25">
      <c r="A26" s="9"/>
      <c r="B26" s="9"/>
      <c r="C26" s="9"/>
      <c r="D26" s="9"/>
      <c r="E26" s="9" t="s">
        <v>65</v>
      </c>
      <c r="F26" s="9"/>
      <c r="G26" s="9"/>
      <c r="H26" s="24"/>
      <c r="I26" s="24"/>
      <c r="J26" s="24"/>
      <c r="K26" s="24"/>
      <c r="L26" s="24"/>
    </row>
    <row r="27" spans="1:12" ht="15.75" thickBot="1" x14ac:dyDescent="0.3">
      <c r="A27" s="9"/>
      <c r="B27" s="9"/>
      <c r="C27" s="9"/>
      <c r="D27" s="9"/>
      <c r="E27" s="9"/>
      <c r="F27" s="9" t="s">
        <v>66</v>
      </c>
      <c r="G27" s="9"/>
      <c r="H27" s="25">
        <v>0</v>
      </c>
      <c r="I27" s="25">
        <v>0</v>
      </c>
      <c r="J27" s="25">
        <v>3660</v>
      </c>
      <c r="K27" s="25">
        <v>0</v>
      </c>
      <c r="L27" s="25">
        <f>ROUND(SUM(H27:K27),5)</f>
        <v>3660</v>
      </c>
    </row>
    <row r="28" spans="1:12" x14ac:dyDescent="0.25">
      <c r="A28" s="9"/>
      <c r="B28" s="9"/>
      <c r="C28" s="9"/>
      <c r="D28" s="9"/>
      <c r="E28" s="9" t="s">
        <v>67</v>
      </c>
      <c r="F28" s="9"/>
      <c r="G28" s="9"/>
      <c r="H28" s="24">
        <f>ROUND(SUM(H26:H27),5)</f>
        <v>0</v>
      </c>
      <c r="I28" s="24">
        <f>ROUND(SUM(I26:I27),5)</f>
        <v>0</v>
      </c>
      <c r="J28" s="24">
        <f>ROUND(SUM(J26:J27),5)</f>
        <v>3660</v>
      </c>
      <c r="K28" s="24">
        <f>ROUND(SUM(K26:K27),5)</f>
        <v>0</v>
      </c>
      <c r="L28" s="24">
        <f>ROUND(SUM(H28:K28),5)</f>
        <v>3660</v>
      </c>
    </row>
    <row r="29" spans="1:12" x14ac:dyDescent="0.25">
      <c r="A29" s="9"/>
      <c r="B29" s="9"/>
      <c r="C29" s="9"/>
      <c r="D29" s="9"/>
      <c r="E29" s="9" t="s">
        <v>68</v>
      </c>
      <c r="F29" s="9"/>
      <c r="G29" s="9"/>
      <c r="H29" s="24"/>
      <c r="I29" s="24"/>
      <c r="J29" s="24"/>
      <c r="K29" s="24"/>
      <c r="L29" s="24"/>
    </row>
    <row r="30" spans="1:12" x14ac:dyDescent="0.25">
      <c r="A30" s="9"/>
      <c r="B30" s="9"/>
      <c r="C30" s="9"/>
      <c r="D30" s="9"/>
      <c r="E30" s="9"/>
      <c r="F30" s="9" t="s">
        <v>69</v>
      </c>
      <c r="G30" s="9"/>
      <c r="H30" s="24">
        <v>0</v>
      </c>
      <c r="I30" s="24">
        <v>887.99</v>
      </c>
      <c r="J30" s="24">
        <v>0</v>
      </c>
      <c r="K30" s="24">
        <v>0</v>
      </c>
      <c r="L30" s="24">
        <f>ROUND(SUM(H30:K30),5)</f>
        <v>887.99</v>
      </c>
    </row>
    <row r="31" spans="1:12" x14ac:dyDescent="0.25">
      <c r="A31" s="9"/>
      <c r="B31" s="9"/>
      <c r="C31" s="9"/>
      <c r="D31" s="9"/>
      <c r="E31" s="9"/>
      <c r="F31" s="9" t="s">
        <v>83</v>
      </c>
      <c r="G31" s="9"/>
      <c r="H31" s="24"/>
      <c r="I31" s="24"/>
      <c r="J31" s="24"/>
      <c r="K31" s="24"/>
      <c r="L31" s="24"/>
    </row>
    <row r="32" spans="1:12" ht="15.75" thickBot="1" x14ac:dyDescent="0.3">
      <c r="A32" s="9"/>
      <c r="B32" s="9"/>
      <c r="C32" s="9"/>
      <c r="D32" s="9"/>
      <c r="E32" s="9"/>
      <c r="F32" s="9"/>
      <c r="G32" s="9" t="s">
        <v>84</v>
      </c>
      <c r="H32" s="25">
        <v>0</v>
      </c>
      <c r="I32" s="25">
        <v>63.51</v>
      </c>
      <c r="J32" s="25">
        <v>0</v>
      </c>
      <c r="K32" s="25">
        <v>0</v>
      </c>
      <c r="L32" s="25">
        <f>ROUND(SUM(H32:K32),5)</f>
        <v>63.51</v>
      </c>
    </row>
    <row r="33" spans="1:15" x14ac:dyDescent="0.25">
      <c r="A33" s="9"/>
      <c r="B33" s="9"/>
      <c r="C33" s="9"/>
      <c r="D33" s="9"/>
      <c r="E33" s="9"/>
      <c r="F33" s="9" t="s">
        <v>86</v>
      </c>
      <c r="G33" s="9"/>
      <c r="H33" s="24">
        <f>ROUND(SUM(H31:H32),5)</f>
        <v>0</v>
      </c>
      <c r="I33" s="24">
        <f>ROUND(SUM(I31:I32),5)</f>
        <v>63.51</v>
      </c>
      <c r="J33" s="24">
        <f>ROUND(SUM(J31:J32),5)</f>
        <v>0</v>
      </c>
      <c r="K33" s="24">
        <f>ROUND(SUM(K31:K32),5)</f>
        <v>0</v>
      </c>
      <c r="L33" s="24">
        <f>ROUND(SUM(H33:K33),5)</f>
        <v>63.51</v>
      </c>
    </row>
    <row r="34" spans="1:15" x14ac:dyDescent="0.25">
      <c r="A34" s="9"/>
      <c r="B34" s="9"/>
      <c r="C34" s="9"/>
      <c r="D34" s="9"/>
      <c r="E34" s="9"/>
      <c r="F34" s="9" t="s">
        <v>71</v>
      </c>
      <c r="G34" s="9"/>
      <c r="H34" s="24"/>
      <c r="I34" s="24"/>
      <c r="J34" s="24"/>
      <c r="K34" s="24"/>
      <c r="L34" s="24"/>
    </row>
    <row r="35" spans="1:15" ht="15.75" thickBot="1" x14ac:dyDescent="0.3">
      <c r="A35" s="9"/>
      <c r="B35" s="9"/>
      <c r="C35" s="9"/>
      <c r="D35" s="9"/>
      <c r="E35" s="9"/>
      <c r="F35" s="9"/>
      <c r="G35" s="9" t="s">
        <v>73</v>
      </c>
      <c r="H35" s="24">
        <v>0</v>
      </c>
      <c r="I35" s="24">
        <v>368</v>
      </c>
      <c r="J35" s="24">
        <v>0</v>
      </c>
      <c r="K35" s="24">
        <v>0</v>
      </c>
      <c r="L35" s="24">
        <f>ROUND(SUM(H35:K35),5)</f>
        <v>368</v>
      </c>
    </row>
    <row r="36" spans="1:15" ht="15.75" thickBot="1" x14ac:dyDescent="0.3">
      <c r="A36" s="9"/>
      <c r="B36" s="9"/>
      <c r="C36" s="9"/>
      <c r="D36" s="9"/>
      <c r="E36" s="9"/>
      <c r="F36" s="9" t="s">
        <v>74</v>
      </c>
      <c r="G36" s="9"/>
      <c r="H36" s="28">
        <f>ROUND(SUM(H34:H35),5)</f>
        <v>0</v>
      </c>
      <c r="I36" s="28">
        <f>ROUND(SUM(I34:I35),5)</f>
        <v>368</v>
      </c>
      <c r="J36" s="28">
        <f>ROUND(SUM(J34:J35),5)</f>
        <v>0</v>
      </c>
      <c r="K36" s="28">
        <f>ROUND(SUM(K34:K35),5)</f>
        <v>0</v>
      </c>
      <c r="L36" s="28">
        <f>ROUND(SUM(H36:K36),5)</f>
        <v>368</v>
      </c>
    </row>
    <row r="37" spans="1:15" x14ac:dyDescent="0.25">
      <c r="A37" s="9"/>
      <c r="B37" s="9"/>
      <c r="C37" s="9"/>
      <c r="D37" s="9"/>
      <c r="E37" s="9" t="s">
        <v>75</v>
      </c>
      <c r="F37" s="9"/>
      <c r="G37" s="9"/>
      <c r="H37" s="24">
        <f>ROUND(SUM(H29:H30)+H33+H36,5)</f>
        <v>0</v>
      </c>
      <c r="I37" s="24">
        <f>ROUND(SUM(I29:I30)+I33+I36,5)</f>
        <v>1319.5</v>
      </c>
      <c r="J37" s="24">
        <f>ROUND(SUM(J29:J30)+J33+J36,5)</f>
        <v>0</v>
      </c>
      <c r="K37" s="24">
        <f>ROUND(SUM(K29:K30)+K33+K36,5)</f>
        <v>0</v>
      </c>
      <c r="L37" s="24">
        <f>ROUND(SUM(H37:K37),5)</f>
        <v>1319.5</v>
      </c>
    </row>
    <row r="38" spans="1:15" x14ac:dyDescent="0.25">
      <c r="A38" s="9"/>
      <c r="B38" s="9"/>
      <c r="C38" s="9"/>
      <c r="D38" s="9"/>
      <c r="E38" s="9" t="s">
        <v>76</v>
      </c>
      <c r="F38" s="9"/>
      <c r="G38" s="9"/>
      <c r="H38" s="24"/>
      <c r="I38" s="24"/>
      <c r="J38" s="24"/>
      <c r="K38" s="24"/>
      <c r="L38" s="24"/>
    </row>
    <row r="39" spans="1:15" ht="15.75" thickBot="1" x14ac:dyDescent="0.3">
      <c r="A39" s="9"/>
      <c r="B39" s="9"/>
      <c r="C39" s="9"/>
      <c r="D39" s="9"/>
      <c r="E39" s="9"/>
      <c r="F39" s="9" t="s">
        <v>77</v>
      </c>
      <c r="G39" s="9"/>
      <c r="H39" s="25">
        <v>0</v>
      </c>
      <c r="I39" s="25">
        <v>15000</v>
      </c>
      <c r="J39" s="25">
        <v>0</v>
      </c>
      <c r="K39" s="25">
        <v>0</v>
      </c>
      <c r="L39" s="25">
        <f>ROUND(SUM(H39:K39),5)</f>
        <v>15000</v>
      </c>
    </row>
    <row r="40" spans="1:15" x14ac:dyDescent="0.25">
      <c r="A40" s="9"/>
      <c r="B40" s="9"/>
      <c r="C40" s="9"/>
      <c r="D40" s="9"/>
      <c r="E40" s="9" t="s">
        <v>79</v>
      </c>
      <c r="F40" s="9"/>
      <c r="G40" s="9"/>
      <c r="H40" s="24">
        <f>ROUND(SUM(H38:H39),5)</f>
        <v>0</v>
      </c>
      <c r="I40" s="24">
        <f>ROUND(SUM(I38:I39),5)</f>
        <v>15000</v>
      </c>
      <c r="J40" s="24">
        <f>ROUND(SUM(J38:J39),5)</f>
        <v>0</v>
      </c>
      <c r="K40" s="24">
        <f>ROUND(SUM(K38:K39),5)</f>
        <v>0</v>
      </c>
      <c r="L40" s="24">
        <f>ROUND(SUM(H40:K40),5)</f>
        <v>15000</v>
      </c>
    </row>
    <row r="41" spans="1:15" x14ac:dyDescent="0.25">
      <c r="A41" s="9"/>
      <c r="B41" s="9"/>
      <c r="C41" s="9"/>
      <c r="D41" s="9"/>
      <c r="E41" s="9" t="s">
        <v>104</v>
      </c>
      <c r="F41" s="9"/>
      <c r="G41" s="9"/>
      <c r="H41" s="24">
        <v>1147.2</v>
      </c>
      <c r="I41" s="24">
        <v>0</v>
      </c>
      <c r="J41" s="24">
        <v>0</v>
      </c>
      <c r="K41" s="24">
        <v>0</v>
      </c>
      <c r="L41" s="24">
        <f>ROUND(SUM(H41:K41),5)</f>
        <v>1147.2</v>
      </c>
    </row>
    <row r="42" spans="1:15" x14ac:dyDescent="0.25">
      <c r="A42" s="9"/>
      <c r="B42" s="9"/>
      <c r="C42" s="9"/>
      <c r="D42" s="9"/>
      <c r="E42" s="9" t="s">
        <v>108</v>
      </c>
      <c r="F42" s="9"/>
      <c r="G42" s="9"/>
      <c r="H42" s="24">
        <v>1570.74</v>
      </c>
      <c r="I42" s="24">
        <v>0</v>
      </c>
      <c r="J42" s="24">
        <v>0</v>
      </c>
      <c r="K42" s="24">
        <v>0</v>
      </c>
      <c r="L42" s="24">
        <f>ROUND(SUM(H42:K42),5)</f>
        <v>1570.74</v>
      </c>
    </row>
    <row r="43" spans="1:15" s="3" customFormat="1" ht="15.75" thickBot="1" x14ac:dyDescent="0.3">
      <c r="A43" s="9"/>
      <c r="B43" s="9"/>
      <c r="C43" s="9"/>
      <c r="D43" s="9"/>
      <c r="E43" s="9" t="s">
        <v>117</v>
      </c>
      <c r="F43" s="9"/>
      <c r="G43" s="9"/>
      <c r="H43" s="24">
        <v>360</v>
      </c>
      <c r="I43" s="24">
        <v>0</v>
      </c>
      <c r="J43" s="24">
        <v>0</v>
      </c>
      <c r="K43" s="24">
        <v>0</v>
      </c>
      <c r="L43" s="24">
        <f>ROUND(SUM(H43:K43),5)</f>
        <v>360</v>
      </c>
      <c r="M43" s="18"/>
      <c r="N43" s="18"/>
      <c r="O43" s="18"/>
    </row>
    <row r="44" spans="1:15" ht="15.75" thickBot="1" x14ac:dyDescent="0.3">
      <c r="A44" s="9"/>
      <c r="B44" s="9"/>
      <c r="C44" s="9"/>
      <c r="D44" s="9" t="s">
        <v>80</v>
      </c>
      <c r="E44" s="9"/>
      <c r="F44" s="9"/>
      <c r="G44" s="9"/>
      <c r="H44" s="27">
        <f>ROUND(H25+H28+H37+SUM(H40:H43),5)</f>
        <v>3077.94</v>
      </c>
      <c r="I44" s="27">
        <f>ROUND(I25+I28+I37+SUM(I40:I43),5)</f>
        <v>16319.5</v>
      </c>
      <c r="J44" s="27">
        <f>ROUND(J25+J28+J37+SUM(J40:J43),5)</f>
        <v>3660</v>
      </c>
      <c r="K44" s="27">
        <f>ROUND(K25+K28+K37+SUM(K40:K43),5)</f>
        <v>0</v>
      </c>
      <c r="L44" s="27">
        <f>ROUND(SUM(H44:K44),5)</f>
        <v>23057.439999999999</v>
      </c>
    </row>
    <row r="45" spans="1:15" ht="15.75" thickBot="1" x14ac:dyDescent="0.3">
      <c r="A45" s="9"/>
      <c r="B45" s="9" t="s">
        <v>81</v>
      </c>
      <c r="C45" s="9"/>
      <c r="D45" s="9"/>
      <c r="E45" s="9"/>
      <c r="F45" s="9"/>
      <c r="G45" s="9"/>
      <c r="H45" s="27">
        <f>ROUND(H5+H24-H44,5)</f>
        <v>-142.94</v>
      </c>
      <c r="I45" s="27">
        <f>ROUND(I5+I24-I44,5)</f>
        <v>49510.91</v>
      </c>
      <c r="J45" s="27">
        <f>ROUND(J5+J24-J44,5)</f>
        <v>-1860</v>
      </c>
      <c r="K45" s="27">
        <f>ROUND(K5+K24-K44,5)</f>
        <v>200</v>
      </c>
      <c r="L45" s="27">
        <f>ROUND(SUM(H45:K45),5)</f>
        <v>47707.97</v>
      </c>
    </row>
    <row r="46" spans="1:15" ht="15.75" thickBot="1" x14ac:dyDescent="0.3">
      <c r="A46" s="9" t="s">
        <v>3</v>
      </c>
      <c r="B46" s="9"/>
      <c r="C46" s="9"/>
      <c r="D46" s="9"/>
      <c r="E46" s="9"/>
      <c r="F46" s="9"/>
      <c r="G46" s="9"/>
      <c r="H46" s="16">
        <f>H45</f>
        <v>-142.94</v>
      </c>
      <c r="I46" s="16">
        <f>I45</f>
        <v>49510.91</v>
      </c>
      <c r="J46" s="16">
        <f>J45</f>
        <v>-1860</v>
      </c>
      <c r="K46" s="16">
        <f>K45</f>
        <v>200</v>
      </c>
      <c r="L46" s="16">
        <f>ROUND(SUM(H46:K46),5)</f>
        <v>47707.97</v>
      </c>
      <c r="M46" s="3"/>
      <c r="N46" s="3"/>
      <c r="O46" s="3"/>
    </row>
    <row r="47" spans="1:15" ht="15.75" thickTop="1" x14ac:dyDescent="0.25"/>
  </sheetData>
  <pageMargins left="0.7" right="0.7" top="0.75" bottom="0.75" header="0.3" footer="0.3"/>
  <pageSetup scale="7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9"/>
  <sheetViews>
    <sheetView workbookViewId="0">
      <pane xSplit="8" ySplit="1" topLeftCell="I22" activePane="bottomRight" state="frozen"/>
      <selection pane="topRight" activeCell="I1" sqref="I1"/>
      <selection pane="bottomLeft" activeCell="A6" sqref="A6"/>
      <selection pane="bottomRight" activeCell="AB52" sqref="AB52"/>
    </sheetView>
  </sheetViews>
  <sheetFormatPr defaultRowHeight="15" x14ac:dyDescent="0.25"/>
  <cols>
    <col min="1" max="7" width="3" style="3" customWidth="1"/>
    <col min="8" max="8" width="25.7109375" style="3" customWidth="1"/>
    <col min="9" max="9" width="12.42578125" style="36" bestFit="1" customWidth="1"/>
    <col min="10" max="10" width="8.42578125" style="36" bestFit="1" customWidth="1"/>
    <col min="11" max="11" width="12.140625" style="36" bestFit="1" customWidth="1"/>
    <col min="12" max="12" width="3.140625" style="36" customWidth="1"/>
    <col min="13" max="14" width="9.28515625" style="36" bestFit="1" customWidth="1"/>
    <col min="15" max="15" width="12.140625" style="36" bestFit="1" customWidth="1"/>
    <col min="16" max="16" width="3.140625" style="36" customWidth="1"/>
    <col min="17" max="18" width="9.28515625" style="36" bestFit="1" customWidth="1"/>
    <col min="19" max="19" width="11.42578125" style="36" customWidth="1"/>
    <col min="20" max="20" width="3.140625" style="36" customWidth="1"/>
    <col min="21" max="21" width="12.85546875" style="36" bestFit="1" customWidth="1"/>
    <col min="22" max="22" width="9.28515625" style="36" bestFit="1" customWidth="1"/>
    <col min="23" max="23" width="12.140625" style="36" bestFit="1" customWidth="1"/>
    <col min="24" max="16384" width="9.140625" style="18"/>
  </cols>
  <sheetData>
    <row r="1" spans="1:23" ht="15.75" x14ac:dyDescent="0.25">
      <c r="A1" s="62" t="s">
        <v>18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 ht="18" x14ac:dyDescent="0.25">
      <c r="A2" s="61" t="s">
        <v>116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60" t="s">
        <v>128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15.75" thickBot="1" x14ac:dyDescent="0.3">
      <c r="A4" s="9"/>
      <c r="B4" s="9"/>
      <c r="C4" s="9"/>
      <c r="D4" s="9"/>
      <c r="E4" s="9"/>
      <c r="F4" s="9"/>
      <c r="G4" s="9"/>
      <c r="H4" s="9"/>
      <c r="I4" s="37"/>
      <c r="J4" s="37"/>
      <c r="K4" s="37"/>
    </row>
    <row r="5" spans="1:23" s="2" customFormat="1" ht="32.25" customHeight="1" thickTop="1" thickBot="1" x14ac:dyDescent="0.3">
      <c r="A5" s="17"/>
      <c r="B5" s="17"/>
      <c r="C5" s="17"/>
      <c r="D5" s="17"/>
      <c r="E5" s="17"/>
      <c r="F5" s="17"/>
      <c r="G5" s="17"/>
      <c r="H5" s="17"/>
      <c r="I5" s="56" t="s">
        <v>8</v>
      </c>
      <c r="J5" s="56" t="s">
        <v>11</v>
      </c>
      <c r="K5" s="44" t="s">
        <v>118</v>
      </c>
      <c r="L5" s="57"/>
      <c r="M5" s="44" t="s">
        <v>9</v>
      </c>
      <c r="N5" s="56" t="s">
        <v>11</v>
      </c>
      <c r="O5" s="44" t="s">
        <v>118</v>
      </c>
      <c r="P5" s="57"/>
      <c r="Q5" s="50" t="s">
        <v>96</v>
      </c>
      <c r="R5" s="58" t="s">
        <v>11</v>
      </c>
      <c r="S5" s="50" t="s">
        <v>118</v>
      </c>
      <c r="T5" s="57"/>
      <c r="U5" s="50" t="s">
        <v>95</v>
      </c>
      <c r="V5" s="58" t="s">
        <v>11</v>
      </c>
      <c r="W5" s="50" t="s">
        <v>118</v>
      </c>
    </row>
    <row r="6" spans="1:23" ht="15.75" thickTop="1" x14ac:dyDescent="0.25">
      <c r="A6" s="9"/>
      <c r="B6" s="9" t="s">
        <v>50</v>
      </c>
      <c r="C6" s="9"/>
      <c r="D6" s="9"/>
      <c r="E6" s="9"/>
      <c r="F6" s="9"/>
      <c r="G6" s="9"/>
      <c r="H6" s="9"/>
      <c r="I6" s="45"/>
      <c r="J6" s="45"/>
      <c r="K6" s="45"/>
      <c r="M6" s="45"/>
      <c r="N6" s="45"/>
      <c r="O6" s="45"/>
      <c r="Q6" s="51"/>
      <c r="R6" s="51"/>
      <c r="S6" s="51"/>
      <c r="U6" s="51"/>
      <c r="V6" s="51"/>
      <c r="W6" s="51"/>
    </row>
    <row r="7" spans="1:23" x14ac:dyDescent="0.25">
      <c r="A7" s="9"/>
      <c r="B7" s="9"/>
      <c r="C7" s="9"/>
      <c r="D7" s="9" t="s">
        <v>0</v>
      </c>
      <c r="E7" s="9"/>
      <c r="F7" s="9"/>
      <c r="G7" s="9"/>
      <c r="H7" s="9"/>
      <c r="I7" s="45"/>
      <c r="J7" s="45"/>
      <c r="K7" s="45"/>
      <c r="M7" s="45"/>
      <c r="N7" s="45"/>
      <c r="O7" s="45"/>
      <c r="Q7" s="51"/>
      <c r="R7" s="51"/>
      <c r="S7" s="51"/>
      <c r="U7" s="51"/>
      <c r="V7" s="51"/>
      <c r="W7" s="51"/>
    </row>
    <row r="8" spans="1:23" x14ac:dyDescent="0.25">
      <c r="A8" s="9"/>
      <c r="B8" s="9"/>
      <c r="C8" s="9"/>
      <c r="D8" s="9"/>
      <c r="E8" s="9" t="s">
        <v>51</v>
      </c>
      <c r="F8" s="9"/>
      <c r="G8" s="9"/>
      <c r="H8" s="9"/>
      <c r="I8" s="45"/>
      <c r="J8" s="45"/>
      <c r="K8" s="45"/>
      <c r="M8" s="45"/>
      <c r="N8" s="45"/>
      <c r="O8" s="45"/>
      <c r="Q8" s="51"/>
      <c r="R8" s="51"/>
      <c r="S8" s="51"/>
      <c r="U8" s="51"/>
      <c r="V8" s="51"/>
      <c r="W8" s="51"/>
    </row>
    <row r="9" spans="1:23" x14ac:dyDescent="0.25">
      <c r="A9" s="9"/>
      <c r="B9" s="9"/>
      <c r="C9" s="9"/>
      <c r="D9" s="9"/>
      <c r="E9" s="9"/>
      <c r="F9" s="9" t="s">
        <v>52</v>
      </c>
      <c r="G9" s="9"/>
      <c r="H9" s="9"/>
      <c r="I9" s="45">
        <v>48100</v>
      </c>
      <c r="J9" s="45">
        <v>48100</v>
      </c>
      <c r="K9" s="45">
        <f>ROUND((I9-J9),5)</f>
        <v>0</v>
      </c>
      <c r="M9" s="45">
        <v>0</v>
      </c>
      <c r="N9" s="45">
        <v>0</v>
      </c>
      <c r="O9" s="45">
        <f>ROUND((M9-N9),5)</f>
        <v>0</v>
      </c>
      <c r="Q9" s="51">
        <v>0</v>
      </c>
      <c r="R9" s="51">
        <v>0</v>
      </c>
      <c r="S9" s="51">
        <f>ROUND((Q9-R9),5)</f>
        <v>0</v>
      </c>
      <c r="U9" s="51">
        <v>0</v>
      </c>
      <c r="V9" s="51">
        <v>0</v>
      </c>
      <c r="W9" s="51">
        <f>ROUND((U9-V9),5)</f>
        <v>0</v>
      </c>
    </row>
    <row r="10" spans="1:23" x14ac:dyDescent="0.25">
      <c r="A10" s="9"/>
      <c r="B10" s="9"/>
      <c r="C10" s="9"/>
      <c r="D10" s="9"/>
      <c r="E10" s="9"/>
      <c r="F10" s="9" t="s">
        <v>112</v>
      </c>
      <c r="G10" s="9"/>
      <c r="H10" s="9"/>
      <c r="I10" s="45">
        <v>1300</v>
      </c>
      <c r="J10" s="45">
        <v>1300</v>
      </c>
      <c r="K10" s="45">
        <f>ROUND((I10-J10),5)</f>
        <v>0</v>
      </c>
      <c r="M10" s="45">
        <v>0</v>
      </c>
      <c r="N10" s="45">
        <v>0</v>
      </c>
      <c r="O10" s="45">
        <f>ROUND((M10-N10),5)</f>
        <v>0</v>
      </c>
      <c r="Q10" s="51">
        <v>0</v>
      </c>
      <c r="R10" s="51">
        <v>0</v>
      </c>
      <c r="S10" s="51">
        <f>ROUND((Q10-R10),5)</f>
        <v>0</v>
      </c>
      <c r="U10" s="51">
        <v>0</v>
      </c>
      <c r="V10" s="51">
        <v>0</v>
      </c>
      <c r="W10" s="51">
        <f>ROUND((U10-V10),5)</f>
        <v>0</v>
      </c>
    </row>
    <row r="11" spans="1:23" ht="15.75" thickBot="1" x14ac:dyDescent="0.3">
      <c r="A11" s="9"/>
      <c r="B11" s="9"/>
      <c r="C11" s="9"/>
      <c r="D11" s="9"/>
      <c r="E11" s="9"/>
      <c r="F11" s="9" t="s">
        <v>82</v>
      </c>
      <c r="G11" s="9"/>
      <c r="H11" s="9"/>
      <c r="I11" s="46">
        <v>6500</v>
      </c>
      <c r="J11" s="46">
        <v>3900</v>
      </c>
      <c r="K11" s="46">
        <f>ROUND((I11-J11),5)</f>
        <v>2600</v>
      </c>
      <c r="M11" s="46">
        <v>0</v>
      </c>
      <c r="N11" s="46">
        <v>0</v>
      </c>
      <c r="O11" s="46">
        <f>ROUND((M11-N11),5)</f>
        <v>0</v>
      </c>
      <c r="Q11" s="52">
        <v>0</v>
      </c>
      <c r="R11" s="52">
        <v>0</v>
      </c>
      <c r="S11" s="52">
        <f>ROUND((Q11-R11),5)</f>
        <v>0</v>
      </c>
      <c r="U11" s="52">
        <v>0</v>
      </c>
      <c r="V11" s="52">
        <v>0</v>
      </c>
      <c r="W11" s="52">
        <f>ROUND((U11-V11),5)</f>
        <v>0</v>
      </c>
    </row>
    <row r="12" spans="1:23" x14ac:dyDescent="0.25">
      <c r="A12" s="9"/>
      <c r="B12" s="9"/>
      <c r="C12" s="9"/>
      <c r="D12" s="9"/>
      <c r="E12" s="9" t="s">
        <v>53</v>
      </c>
      <c r="F12" s="9"/>
      <c r="G12" s="9"/>
      <c r="H12" s="9"/>
      <c r="I12" s="45">
        <f>ROUND(SUM(I8:I11),5)</f>
        <v>55900</v>
      </c>
      <c r="J12" s="45">
        <f>ROUND(SUM(J8:J11),5)</f>
        <v>53300</v>
      </c>
      <c r="K12" s="45">
        <f>ROUND((I12-J12),5)</f>
        <v>2600</v>
      </c>
      <c r="M12" s="45">
        <f>ROUND(SUM(M8:M11),5)</f>
        <v>0</v>
      </c>
      <c r="N12" s="45">
        <f>ROUND(SUM(N8:N11),5)</f>
        <v>0</v>
      </c>
      <c r="O12" s="45">
        <f>ROUND((M12-N12),5)</f>
        <v>0</v>
      </c>
      <c r="Q12" s="51">
        <f>ROUND(SUM(Q8:Q11),5)</f>
        <v>0</v>
      </c>
      <c r="R12" s="51">
        <f>ROUND(SUM(R8:R11),5)</f>
        <v>0</v>
      </c>
      <c r="S12" s="51">
        <f>ROUND((Q12-R12),5)</f>
        <v>0</v>
      </c>
      <c r="U12" s="51">
        <f>ROUND(SUM(U8:U11),5)</f>
        <v>0</v>
      </c>
      <c r="V12" s="51">
        <f>ROUND(SUM(V8:V11),5)</f>
        <v>0</v>
      </c>
      <c r="W12" s="51">
        <f>ROUND((U12-V12),5)</f>
        <v>0</v>
      </c>
    </row>
    <row r="13" spans="1:23" x14ac:dyDescent="0.25">
      <c r="A13" s="9"/>
      <c r="B13" s="9"/>
      <c r="C13" s="9"/>
      <c r="D13" s="9"/>
      <c r="E13" s="9" t="s">
        <v>54</v>
      </c>
      <c r="F13" s="9"/>
      <c r="G13" s="9"/>
      <c r="H13" s="9"/>
      <c r="I13" s="45"/>
      <c r="J13" s="45"/>
      <c r="K13" s="45"/>
      <c r="M13" s="45"/>
      <c r="N13" s="45"/>
      <c r="O13" s="45"/>
      <c r="Q13" s="51"/>
      <c r="R13" s="51"/>
      <c r="S13" s="51"/>
      <c r="U13" s="51"/>
      <c r="V13" s="51"/>
      <c r="W13" s="51"/>
    </row>
    <row r="14" spans="1:23" x14ac:dyDescent="0.25">
      <c r="A14" s="9"/>
      <c r="B14" s="9"/>
      <c r="C14" s="9"/>
      <c r="D14" s="9"/>
      <c r="E14" s="9"/>
      <c r="F14" s="9" t="s">
        <v>55</v>
      </c>
      <c r="G14" s="9"/>
      <c r="H14" s="9"/>
      <c r="I14" s="45">
        <v>7200</v>
      </c>
      <c r="J14" s="45">
        <v>6000</v>
      </c>
      <c r="K14" s="45">
        <f>ROUND((I14-J14),5)</f>
        <v>1200</v>
      </c>
      <c r="M14" s="45">
        <v>0</v>
      </c>
      <c r="N14" s="45">
        <v>0</v>
      </c>
      <c r="O14" s="45">
        <f>ROUND((M14-N14),5)</f>
        <v>0</v>
      </c>
      <c r="Q14" s="51">
        <v>0</v>
      </c>
      <c r="R14" s="51">
        <v>0</v>
      </c>
      <c r="S14" s="51">
        <f>ROUND((Q14-R14),5)</f>
        <v>0</v>
      </c>
      <c r="U14" s="51">
        <v>0</v>
      </c>
      <c r="V14" s="51">
        <v>0</v>
      </c>
      <c r="W14" s="51">
        <f>ROUND((U14-V14),5)</f>
        <v>0</v>
      </c>
    </row>
    <row r="15" spans="1:23" ht="15.75" thickBot="1" x14ac:dyDescent="0.3">
      <c r="A15" s="9"/>
      <c r="B15" s="9"/>
      <c r="C15" s="9"/>
      <c r="D15" s="9"/>
      <c r="E15" s="9"/>
      <c r="F15" s="9" t="s">
        <v>56</v>
      </c>
      <c r="G15" s="9"/>
      <c r="H15" s="9"/>
      <c r="I15" s="46"/>
      <c r="J15" s="46">
        <v>1200</v>
      </c>
      <c r="K15" s="46">
        <f>ROUND((I15-J15),5)</f>
        <v>-1200</v>
      </c>
      <c r="M15" s="46">
        <v>0</v>
      </c>
      <c r="N15" s="46">
        <v>0</v>
      </c>
      <c r="O15" s="46">
        <f>ROUND((M15-N15),5)</f>
        <v>0</v>
      </c>
      <c r="Q15" s="52">
        <v>0</v>
      </c>
      <c r="R15" s="52">
        <v>0</v>
      </c>
      <c r="S15" s="52">
        <f>ROUND((Q15-R15),5)</f>
        <v>0</v>
      </c>
      <c r="U15" s="52">
        <v>0</v>
      </c>
      <c r="V15" s="52">
        <v>0</v>
      </c>
      <c r="W15" s="52">
        <f>ROUND((U15-V15),5)</f>
        <v>0</v>
      </c>
    </row>
    <row r="16" spans="1:23" x14ac:dyDescent="0.25">
      <c r="A16" s="9"/>
      <c r="B16" s="9"/>
      <c r="C16" s="9"/>
      <c r="D16" s="9"/>
      <c r="E16" s="9" t="s">
        <v>57</v>
      </c>
      <c r="F16" s="9"/>
      <c r="G16" s="9"/>
      <c r="H16" s="9"/>
      <c r="I16" s="45">
        <f>ROUND(SUM(I13:I15),5)</f>
        <v>7200</v>
      </c>
      <c r="J16" s="45">
        <f>ROUND(SUM(J13:J15),5)</f>
        <v>7200</v>
      </c>
      <c r="K16" s="45">
        <f>ROUND((I16-J16),5)</f>
        <v>0</v>
      </c>
      <c r="M16" s="45">
        <f>ROUND(SUM(M13:M15),5)</f>
        <v>0</v>
      </c>
      <c r="N16" s="45">
        <f>ROUND(SUM(N13:N15),5)</f>
        <v>0</v>
      </c>
      <c r="O16" s="45">
        <f>ROUND((M16-N16),5)</f>
        <v>0</v>
      </c>
      <c r="Q16" s="51">
        <f>ROUND(SUM(Q13:Q15),5)</f>
        <v>0</v>
      </c>
      <c r="R16" s="51">
        <f>ROUND(SUM(R13:R15),5)</f>
        <v>0</v>
      </c>
      <c r="S16" s="51">
        <f>ROUND((Q16-R16),5)</f>
        <v>0</v>
      </c>
      <c r="U16" s="51">
        <f>ROUND(SUM(U13:U15),5)</f>
        <v>0</v>
      </c>
      <c r="V16" s="51">
        <f>ROUND(SUM(V13:V15),5)</f>
        <v>0</v>
      </c>
      <c r="W16" s="51">
        <f>ROUND((U16-V16),5)</f>
        <v>0</v>
      </c>
    </row>
    <row r="17" spans="1:23" x14ac:dyDescent="0.25">
      <c r="A17" s="9"/>
      <c r="B17" s="9"/>
      <c r="C17" s="9"/>
      <c r="D17" s="9"/>
      <c r="E17" s="9" t="s">
        <v>58</v>
      </c>
      <c r="F17" s="9"/>
      <c r="G17" s="9"/>
      <c r="H17" s="9"/>
      <c r="I17" s="45"/>
      <c r="J17" s="45"/>
      <c r="K17" s="45"/>
      <c r="M17" s="45"/>
      <c r="N17" s="45"/>
      <c r="O17" s="45"/>
      <c r="Q17" s="51"/>
      <c r="R17" s="51"/>
      <c r="S17" s="51"/>
      <c r="U17" s="51"/>
      <c r="V17" s="51"/>
      <c r="W17" s="51"/>
    </row>
    <row r="18" spans="1:23" ht="15.75" thickBot="1" x14ac:dyDescent="0.3">
      <c r="A18" s="9"/>
      <c r="B18" s="9"/>
      <c r="C18" s="9"/>
      <c r="D18" s="9"/>
      <c r="E18" s="9"/>
      <c r="F18" s="9" t="s">
        <v>59</v>
      </c>
      <c r="G18" s="9"/>
      <c r="H18" s="9"/>
      <c r="I18" s="46">
        <v>0</v>
      </c>
      <c r="J18" s="46">
        <v>0</v>
      </c>
      <c r="K18" s="46">
        <v>0</v>
      </c>
      <c r="M18" s="46">
        <v>1800</v>
      </c>
      <c r="N18" s="46">
        <v>3000</v>
      </c>
      <c r="O18" s="46">
        <f t="shared" ref="O18:O29" si="0">ROUND((M18-N18),5)</f>
        <v>-1200</v>
      </c>
      <c r="Q18" s="52">
        <v>0</v>
      </c>
      <c r="R18" s="52">
        <v>0</v>
      </c>
      <c r="S18" s="52">
        <f t="shared" ref="S18:S29" si="1">ROUND((Q18-R18),5)</f>
        <v>0</v>
      </c>
      <c r="U18" s="52">
        <v>0</v>
      </c>
      <c r="V18" s="52">
        <v>0</v>
      </c>
      <c r="W18" s="52">
        <f t="shared" ref="W18:W29" si="2">ROUND((U18-V18),5)</f>
        <v>0</v>
      </c>
    </row>
    <row r="19" spans="1:23" x14ac:dyDescent="0.25">
      <c r="A19" s="9"/>
      <c r="B19" s="9"/>
      <c r="C19" s="9"/>
      <c r="D19" s="9"/>
      <c r="E19" s="9" t="s">
        <v>60</v>
      </c>
      <c r="F19" s="9"/>
      <c r="G19" s="9"/>
      <c r="H19" s="9"/>
      <c r="I19" s="45">
        <f>ROUND(SUM(I17:I18),5)</f>
        <v>0</v>
      </c>
      <c r="J19" s="45">
        <f>ROUND(SUM(J17:J18),5)</f>
        <v>0</v>
      </c>
      <c r="K19" s="45">
        <f t="shared" ref="K19:K29" si="3">ROUND((I19-J19),5)</f>
        <v>0</v>
      </c>
      <c r="M19" s="45">
        <f>ROUND(SUM(M17:M18),5)</f>
        <v>1800</v>
      </c>
      <c r="N19" s="45">
        <f>ROUND(SUM(N17:N18),5)</f>
        <v>3000</v>
      </c>
      <c r="O19" s="45">
        <f t="shared" si="0"/>
        <v>-1200</v>
      </c>
      <c r="Q19" s="51">
        <f>ROUND(SUM(Q17:Q18),5)</f>
        <v>0</v>
      </c>
      <c r="R19" s="51">
        <f>ROUND(SUM(R17:R18),5)</f>
        <v>0</v>
      </c>
      <c r="S19" s="51">
        <f t="shared" si="1"/>
        <v>0</v>
      </c>
      <c r="U19" s="51">
        <f>ROUND(SUM(U17:U18),5)</f>
        <v>0</v>
      </c>
      <c r="V19" s="51">
        <f>ROUND(SUM(V17:V18),5)</f>
        <v>0</v>
      </c>
      <c r="W19" s="51">
        <f t="shared" si="2"/>
        <v>0</v>
      </c>
    </row>
    <row r="20" spans="1:23" x14ac:dyDescent="0.25">
      <c r="A20" s="9"/>
      <c r="B20" s="9"/>
      <c r="C20" s="9"/>
      <c r="D20" s="9"/>
      <c r="E20" s="9" t="s">
        <v>61</v>
      </c>
      <c r="F20" s="9"/>
      <c r="G20" s="9"/>
      <c r="H20" s="9"/>
      <c r="I20" s="45">
        <v>1.1100000000000001</v>
      </c>
      <c r="J20" s="45">
        <v>3.31</v>
      </c>
      <c r="K20" s="45">
        <f t="shared" si="3"/>
        <v>-2.2000000000000002</v>
      </c>
      <c r="M20" s="45">
        <v>0</v>
      </c>
      <c r="N20" s="45">
        <v>0</v>
      </c>
      <c r="O20" s="45">
        <f t="shared" si="0"/>
        <v>0</v>
      </c>
      <c r="Q20" s="51">
        <v>0</v>
      </c>
      <c r="R20" s="51">
        <v>0</v>
      </c>
      <c r="S20" s="51">
        <f t="shared" si="1"/>
        <v>0</v>
      </c>
      <c r="U20" s="51">
        <v>0</v>
      </c>
      <c r="V20" s="51">
        <v>0</v>
      </c>
      <c r="W20" s="51">
        <f t="shared" si="2"/>
        <v>0</v>
      </c>
    </row>
    <row r="21" spans="1:23" x14ac:dyDescent="0.25">
      <c r="A21" s="9"/>
      <c r="B21" s="9"/>
      <c r="C21" s="9"/>
      <c r="D21" s="9"/>
      <c r="E21" s="9" t="s">
        <v>62</v>
      </c>
      <c r="F21" s="9"/>
      <c r="G21" s="9"/>
      <c r="H21" s="9"/>
      <c r="I21" s="45">
        <v>0</v>
      </c>
      <c r="J21" s="45">
        <v>0</v>
      </c>
      <c r="K21" s="45">
        <f t="shared" si="3"/>
        <v>0</v>
      </c>
      <c r="M21" s="45">
        <v>0</v>
      </c>
      <c r="N21" s="45">
        <v>0</v>
      </c>
      <c r="O21" s="45">
        <f t="shared" si="0"/>
        <v>0</v>
      </c>
      <c r="Q21" s="51">
        <v>0</v>
      </c>
      <c r="R21" s="51">
        <v>0</v>
      </c>
      <c r="S21" s="51">
        <f t="shared" si="1"/>
        <v>0</v>
      </c>
      <c r="U21" s="51">
        <v>0</v>
      </c>
      <c r="V21" s="51">
        <v>0</v>
      </c>
      <c r="W21" s="51">
        <f t="shared" si="2"/>
        <v>0</v>
      </c>
    </row>
    <row r="22" spans="1:23" x14ac:dyDescent="0.25">
      <c r="A22" s="9"/>
      <c r="B22" s="9"/>
      <c r="C22" s="9"/>
      <c r="D22" s="9"/>
      <c r="E22" s="9" t="s">
        <v>63</v>
      </c>
      <c r="F22" s="9"/>
      <c r="G22" s="9"/>
      <c r="H22" s="9"/>
      <c r="I22" s="45">
        <v>0</v>
      </c>
      <c r="J22" s="45">
        <v>0</v>
      </c>
      <c r="K22" s="45">
        <f t="shared" si="3"/>
        <v>0</v>
      </c>
      <c r="M22" s="45">
        <v>0</v>
      </c>
      <c r="N22" s="45">
        <v>0</v>
      </c>
      <c r="O22" s="45">
        <f t="shared" si="0"/>
        <v>0</v>
      </c>
      <c r="Q22" s="51">
        <v>0</v>
      </c>
      <c r="R22" s="51">
        <v>0</v>
      </c>
      <c r="S22" s="51">
        <f t="shared" si="1"/>
        <v>0</v>
      </c>
      <c r="U22" s="51">
        <v>0</v>
      </c>
      <c r="V22" s="51">
        <v>0</v>
      </c>
      <c r="W22" s="51">
        <f t="shared" si="2"/>
        <v>0</v>
      </c>
    </row>
    <row r="23" spans="1:23" x14ac:dyDescent="0.25">
      <c r="A23" s="9"/>
      <c r="B23" s="9"/>
      <c r="C23" s="9"/>
      <c r="D23" s="9"/>
      <c r="E23" s="9" t="s">
        <v>95</v>
      </c>
      <c r="F23" s="9"/>
      <c r="G23" s="9"/>
      <c r="H23" s="9"/>
      <c r="I23" s="45">
        <v>0</v>
      </c>
      <c r="J23" s="45">
        <v>0</v>
      </c>
      <c r="K23" s="45">
        <f t="shared" si="3"/>
        <v>0</v>
      </c>
      <c r="M23" s="45">
        <v>0</v>
      </c>
      <c r="N23" s="45">
        <v>0</v>
      </c>
      <c r="O23" s="45">
        <f t="shared" si="0"/>
        <v>0</v>
      </c>
      <c r="Q23" s="51">
        <v>0</v>
      </c>
      <c r="R23" s="51">
        <v>0</v>
      </c>
      <c r="S23" s="51">
        <f t="shared" si="1"/>
        <v>0</v>
      </c>
      <c r="U23" s="51">
        <v>0</v>
      </c>
      <c r="V23" s="51">
        <v>0</v>
      </c>
      <c r="W23" s="51">
        <f t="shared" si="2"/>
        <v>0</v>
      </c>
    </row>
    <row r="24" spans="1:23" x14ac:dyDescent="0.25">
      <c r="A24" s="9"/>
      <c r="B24" s="9"/>
      <c r="C24" s="9"/>
      <c r="D24" s="9"/>
      <c r="E24" s="9" t="s">
        <v>97</v>
      </c>
      <c r="F24" s="9"/>
      <c r="G24" s="9"/>
      <c r="H24" s="9"/>
      <c r="I24" s="45">
        <v>0</v>
      </c>
      <c r="J24" s="45">
        <v>0</v>
      </c>
      <c r="K24" s="45">
        <f t="shared" si="3"/>
        <v>0</v>
      </c>
      <c r="M24" s="45">
        <v>0</v>
      </c>
      <c r="N24" s="45">
        <v>0</v>
      </c>
      <c r="O24" s="45">
        <f t="shared" si="0"/>
        <v>0</v>
      </c>
      <c r="Q24" s="51">
        <v>2575</v>
      </c>
      <c r="R24" s="51">
        <v>0</v>
      </c>
      <c r="S24" s="51">
        <f t="shared" si="1"/>
        <v>2575</v>
      </c>
      <c r="U24" s="51">
        <v>0</v>
      </c>
      <c r="V24" s="51">
        <v>0</v>
      </c>
      <c r="W24" s="51">
        <f t="shared" si="2"/>
        <v>0</v>
      </c>
    </row>
    <row r="25" spans="1:23" x14ac:dyDescent="0.25">
      <c r="A25" s="9"/>
      <c r="B25" s="9"/>
      <c r="C25" s="9"/>
      <c r="D25" s="9"/>
      <c r="E25" s="9" t="s">
        <v>124</v>
      </c>
      <c r="F25" s="9"/>
      <c r="G25" s="9"/>
      <c r="H25" s="9"/>
      <c r="I25" s="45">
        <v>200</v>
      </c>
      <c r="J25" s="45">
        <v>0</v>
      </c>
      <c r="K25" s="45">
        <f t="shared" si="3"/>
        <v>200</v>
      </c>
      <c r="M25" s="45"/>
      <c r="N25" s="45"/>
      <c r="O25" s="45"/>
      <c r="Q25" s="51"/>
      <c r="R25" s="51"/>
      <c r="S25" s="51"/>
      <c r="U25" s="51"/>
      <c r="V25" s="51"/>
      <c r="W25" s="51"/>
    </row>
    <row r="26" spans="1:23" x14ac:dyDescent="0.25">
      <c r="A26" s="9"/>
      <c r="B26" s="9"/>
      <c r="C26" s="9"/>
      <c r="D26" s="9"/>
      <c r="E26" s="9" t="s">
        <v>103</v>
      </c>
      <c r="F26" s="9"/>
      <c r="G26" s="9"/>
      <c r="H26" s="9"/>
      <c r="I26" s="45">
        <v>229.3</v>
      </c>
      <c r="J26" s="45">
        <v>500</v>
      </c>
      <c r="K26" s="45">
        <f t="shared" si="3"/>
        <v>-270.7</v>
      </c>
      <c r="M26" s="45">
        <v>0</v>
      </c>
      <c r="N26" s="45">
        <v>0</v>
      </c>
      <c r="O26" s="45">
        <f t="shared" si="0"/>
        <v>0</v>
      </c>
      <c r="Q26" s="51">
        <v>0</v>
      </c>
      <c r="R26" s="51">
        <v>0</v>
      </c>
      <c r="S26" s="51">
        <f t="shared" si="1"/>
        <v>0</v>
      </c>
      <c r="U26" s="51">
        <v>0</v>
      </c>
      <c r="V26" s="51">
        <v>0</v>
      </c>
      <c r="W26" s="51">
        <f t="shared" si="2"/>
        <v>0</v>
      </c>
    </row>
    <row r="27" spans="1:23" ht="15.75" thickBot="1" x14ac:dyDescent="0.3">
      <c r="A27" s="9"/>
      <c r="B27" s="9"/>
      <c r="C27" s="9"/>
      <c r="D27" s="9"/>
      <c r="E27" s="9" t="s">
        <v>109</v>
      </c>
      <c r="F27" s="9"/>
      <c r="G27" s="9"/>
      <c r="H27" s="9"/>
      <c r="I27" s="45">
        <v>2500</v>
      </c>
      <c r="J27" s="45">
        <v>0</v>
      </c>
      <c r="K27" s="45">
        <f t="shared" si="3"/>
        <v>2500</v>
      </c>
      <c r="M27" s="45">
        <v>0</v>
      </c>
      <c r="N27" s="45">
        <v>0</v>
      </c>
      <c r="O27" s="45">
        <f t="shared" si="0"/>
        <v>0</v>
      </c>
      <c r="Q27" s="51">
        <v>360</v>
      </c>
      <c r="R27" s="51">
        <v>0</v>
      </c>
      <c r="S27" s="51">
        <f t="shared" si="1"/>
        <v>360</v>
      </c>
      <c r="U27" s="51">
        <v>0</v>
      </c>
      <c r="V27" s="51">
        <v>0</v>
      </c>
      <c r="W27" s="51">
        <f t="shared" si="2"/>
        <v>0</v>
      </c>
    </row>
    <row r="28" spans="1:23" ht="15.75" thickBot="1" x14ac:dyDescent="0.3">
      <c r="A28" s="9"/>
      <c r="B28" s="9"/>
      <c r="C28" s="9"/>
      <c r="D28" s="9" t="s">
        <v>1</v>
      </c>
      <c r="E28" s="9"/>
      <c r="F28" s="9"/>
      <c r="G28" s="9"/>
      <c r="H28" s="9"/>
      <c r="I28" s="47">
        <f>ROUND(I7+I12+I16+SUM(I19:I27),5)</f>
        <v>66030.41</v>
      </c>
      <c r="J28" s="47">
        <f>ROUND(J7+J12+J16+SUM(J19:J27),5)</f>
        <v>61003.31</v>
      </c>
      <c r="K28" s="47">
        <f t="shared" si="3"/>
        <v>5027.1000000000004</v>
      </c>
      <c r="M28" s="47">
        <f>ROUND(M7+M12+M16+SUM(M19:M27),5)</f>
        <v>1800</v>
      </c>
      <c r="N28" s="47">
        <f>ROUND(N7+N12+N16+SUM(N19:N27),5)</f>
        <v>3000</v>
      </c>
      <c r="O28" s="47">
        <f t="shared" si="0"/>
        <v>-1200</v>
      </c>
      <c r="Q28" s="53">
        <f>ROUND(Q7+Q12+Q16+SUM(Q19:Q27),5)</f>
        <v>2935</v>
      </c>
      <c r="R28" s="53">
        <f>ROUND(R7+R12+R16+SUM(R19:R27),5)</f>
        <v>0</v>
      </c>
      <c r="S28" s="53">
        <f t="shared" si="1"/>
        <v>2935</v>
      </c>
      <c r="U28" s="53">
        <f>ROUND(U7+U12+U16+SUM(U19:U27),5)</f>
        <v>0</v>
      </c>
      <c r="V28" s="53">
        <f>ROUND(V7+V12+V16+SUM(V19:V27),5)</f>
        <v>0</v>
      </c>
      <c r="W28" s="53">
        <f t="shared" si="2"/>
        <v>0</v>
      </c>
    </row>
    <row r="29" spans="1:23" x14ac:dyDescent="0.25">
      <c r="A29" s="9"/>
      <c r="B29" s="9"/>
      <c r="C29" s="9" t="s">
        <v>2</v>
      </c>
      <c r="D29" s="9"/>
      <c r="E29" s="9"/>
      <c r="F29" s="9"/>
      <c r="G29" s="9"/>
      <c r="H29" s="9"/>
      <c r="I29" s="45">
        <f>I28</f>
        <v>66030.41</v>
      </c>
      <c r="J29" s="45">
        <f>J28</f>
        <v>61003.31</v>
      </c>
      <c r="K29" s="45">
        <f t="shared" si="3"/>
        <v>5027.1000000000004</v>
      </c>
      <c r="M29" s="45">
        <f>M28</f>
        <v>1800</v>
      </c>
      <c r="N29" s="45">
        <f>N28</f>
        <v>3000</v>
      </c>
      <c r="O29" s="45">
        <f t="shared" si="0"/>
        <v>-1200</v>
      </c>
      <c r="Q29" s="51">
        <f>Q28</f>
        <v>2935</v>
      </c>
      <c r="R29" s="51">
        <f>R28</f>
        <v>0</v>
      </c>
      <c r="S29" s="51">
        <f t="shared" si="1"/>
        <v>2935</v>
      </c>
      <c r="U29" s="51">
        <f>U28</f>
        <v>0</v>
      </c>
      <c r="V29" s="51">
        <f>V28</f>
        <v>0</v>
      </c>
      <c r="W29" s="51">
        <f t="shared" si="2"/>
        <v>0</v>
      </c>
    </row>
    <row r="30" spans="1:23" x14ac:dyDescent="0.25">
      <c r="A30" s="9"/>
      <c r="B30" s="9"/>
      <c r="C30" s="9"/>
      <c r="D30" s="9" t="s">
        <v>64</v>
      </c>
      <c r="E30" s="9"/>
      <c r="F30" s="9"/>
      <c r="G30" s="9"/>
      <c r="H30" s="9"/>
      <c r="I30" s="45"/>
      <c r="J30" s="45"/>
      <c r="K30" s="45"/>
      <c r="M30" s="45"/>
      <c r="N30" s="45"/>
      <c r="O30" s="45"/>
      <c r="Q30" s="51"/>
      <c r="R30" s="51"/>
      <c r="S30" s="51"/>
      <c r="U30" s="51"/>
      <c r="V30" s="51"/>
      <c r="W30" s="51"/>
    </row>
    <row r="31" spans="1:23" x14ac:dyDescent="0.25">
      <c r="A31" s="9"/>
      <c r="B31" s="9"/>
      <c r="C31" s="9"/>
      <c r="D31" s="9"/>
      <c r="E31" s="9" t="s">
        <v>65</v>
      </c>
      <c r="F31" s="9"/>
      <c r="G31" s="9"/>
      <c r="H31" s="9"/>
      <c r="I31" s="45"/>
      <c r="J31" s="45"/>
      <c r="K31" s="45"/>
      <c r="M31" s="45"/>
      <c r="N31" s="45"/>
      <c r="O31" s="45"/>
      <c r="Q31" s="51"/>
      <c r="R31" s="51"/>
      <c r="S31" s="51"/>
      <c r="U31" s="51"/>
      <c r="V31" s="51"/>
      <c r="W31" s="51"/>
    </row>
    <row r="32" spans="1:23" ht="15.75" thickBot="1" x14ac:dyDescent="0.3">
      <c r="A32" s="9"/>
      <c r="B32" s="9"/>
      <c r="C32" s="9"/>
      <c r="D32" s="9"/>
      <c r="E32" s="9"/>
      <c r="F32" s="9" t="s">
        <v>66</v>
      </c>
      <c r="G32" s="9"/>
      <c r="H32" s="9"/>
      <c r="I32" s="46">
        <v>0</v>
      </c>
      <c r="J32" s="46">
        <v>0</v>
      </c>
      <c r="K32" s="46">
        <f>ROUND((I32-J32),5)</f>
        <v>0</v>
      </c>
      <c r="M32" s="46">
        <v>3660</v>
      </c>
      <c r="N32" s="46">
        <v>14340</v>
      </c>
      <c r="O32" s="46">
        <f>ROUND((M32-N32),5)</f>
        <v>-10680</v>
      </c>
      <c r="Q32" s="52">
        <v>0</v>
      </c>
      <c r="R32" s="52">
        <v>0</v>
      </c>
      <c r="S32" s="52">
        <f>ROUND((Q32-R32),5)</f>
        <v>0</v>
      </c>
      <c r="U32" s="52">
        <v>0</v>
      </c>
      <c r="V32" s="52">
        <v>0</v>
      </c>
      <c r="W32" s="52">
        <f>ROUND((U32-V32),5)</f>
        <v>0</v>
      </c>
    </row>
    <row r="33" spans="1:23" x14ac:dyDescent="0.25">
      <c r="A33" s="9"/>
      <c r="B33" s="9"/>
      <c r="C33" s="9"/>
      <c r="D33" s="9"/>
      <c r="E33" s="9" t="s">
        <v>67</v>
      </c>
      <c r="F33" s="9"/>
      <c r="G33" s="9"/>
      <c r="H33" s="9"/>
      <c r="I33" s="45">
        <f>ROUND(SUM(I31:I32),5)</f>
        <v>0</v>
      </c>
      <c r="J33" s="45">
        <f>ROUND(SUM(J31:J32),5)</f>
        <v>0</v>
      </c>
      <c r="K33" s="45">
        <f>ROUND((I33-J33),5)</f>
        <v>0</v>
      </c>
      <c r="M33" s="45">
        <f>ROUND(SUM(M31:M32),5)</f>
        <v>3660</v>
      </c>
      <c r="N33" s="45">
        <f>ROUND(SUM(N31:N32),5)</f>
        <v>14340</v>
      </c>
      <c r="O33" s="45">
        <f>ROUND((M33-N33),5)</f>
        <v>-10680</v>
      </c>
      <c r="Q33" s="51">
        <f>ROUND(SUM(Q31:Q32),5)</f>
        <v>0</v>
      </c>
      <c r="R33" s="51">
        <f>ROUND(SUM(R31:R32),5)</f>
        <v>0</v>
      </c>
      <c r="S33" s="51">
        <f>ROUND((Q33-R33),5)</f>
        <v>0</v>
      </c>
      <c r="U33" s="51">
        <f>ROUND(SUM(U31:U32),5)</f>
        <v>0</v>
      </c>
      <c r="V33" s="51">
        <f>ROUND(SUM(V31:V32),5)</f>
        <v>0</v>
      </c>
      <c r="W33" s="51">
        <f>ROUND((U33-V33),5)</f>
        <v>0</v>
      </c>
    </row>
    <row r="34" spans="1:23" x14ac:dyDescent="0.25">
      <c r="A34" s="9"/>
      <c r="B34" s="9"/>
      <c r="C34" s="9"/>
      <c r="D34" s="9"/>
      <c r="E34" s="9" t="s">
        <v>68</v>
      </c>
      <c r="F34" s="9"/>
      <c r="G34" s="9"/>
      <c r="H34" s="9"/>
      <c r="I34" s="45"/>
      <c r="J34" s="45"/>
      <c r="K34" s="45"/>
      <c r="M34" s="45"/>
      <c r="N34" s="45"/>
      <c r="O34" s="45"/>
      <c r="Q34" s="51"/>
      <c r="R34" s="51"/>
      <c r="S34" s="51"/>
      <c r="U34" s="51"/>
      <c r="V34" s="51"/>
      <c r="W34" s="51"/>
    </row>
    <row r="35" spans="1:23" x14ac:dyDescent="0.25">
      <c r="A35" s="9"/>
      <c r="B35" s="9"/>
      <c r="C35" s="9"/>
      <c r="D35" s="9"/>
      <c r="E35" s="9"/>
      <c r="F35" s="9" t="s">
        <v>69</v>
      </c>
      <c r="G35" s="9"/>
      <c r="H35" s="9"/>
      <c r="I35" s="45">
        <v>887.99</v>
      </c>
      <c r="J35" s="45">
        <v>1200</v>
      </c>
      <c r="K35" s="45">
        <f>ROUND((I35-J35),5)</f>
        <v>-312.01</v>
      </c>
      <c r="M35" s="45">
        <v>0</v>
      </c>
      <c r="N35" s="45">
        <v>0</v>
      </c>
      <c r="O35" s="45">
        <f>ROUND((M35-N35),5)</f>
        <v>0</v>
      </c>
      <c r="Q35" s="51">
        <v>0</v>
      </c>
      <c r="R35" s="51">
        <v>0</v>
      </c>
      <c r="S35" s="51">
        <f>ROUND((Q35-R35),5)</f>
        <v>0</v>
      </c>
      <c r="U35" s="51">
        <v>0</v>
      </c>
      <c r="V35" s="51">
        <v>0</v>
      </c>
      <c r="W35" s="51">
        <f>ROUND((U35-V35),5)</f>
        <v>0</v>
      </c>
    </row>
    <row r="36" spans="1:23" x14ac:dyDescent="0.25">
      <c r="A36" s="9"/>
      <c r="B36" s="9"/>
      <c r="C36" s="9"/>
      <c r="D36" s="9"/>
      <c r="E36" s="9"/>
      <c r="F36" s="9" t="s">
        <v>70</v>
      </c>
      <c r="G36" s="9"/>
      <c r="H36" s="9"/>
      <c r="I36" s="45"/>
      <c r="J36" s="45">
        <v>1802</v>
      </c>
      <c r="K36" s="45">
        <f>ROUND((I36-J36),5)</f>
        <v>-1802</v>
      </c>
      <c r="M36" s="45">
        <v>0</v>
      </c>
      <c r="N36" s="45">
        <v>0</v>
      </c>
      <c r="O36" s="45">
        <f>ROUND((M36-N36),5)</f>
        <v>0</v>
      </c>
      <c r="Q36" s="51">
        <v>0</v>
      </c>
      <c r="R36" s="51">
        <v>0</v>
      </c>
      <c r="S36" s="51">
        <f>ROUND((Q36-R36),5)</f>
        <v>0</v>
      </c>
      <c r="U36" s="51">
        <v>0</v>
      </c>
      <c r="V36" s="51">
        <v>0</v>
      </c>
      <c r="W36" s="51">
        <f>ROUND((U36-V36),5)</f>
        <v>0</v>
      </c>
    </row>
    <row r="37" spans="1:23" x14ac:dyDescent="0.25">
      <c r="A37" s="9"/>
      <c r="B37" s="9"/>
      <c r="C37" s="9"/>
      <c r="D37" s="9"/>
      <c r="E37" s="9"/>
      <c r="F37" s="9" t="s">
        <v>83</v>
      </c>
      <c r="G37" s="9"/>
      <c r="H37" s="9"/>
      <c r="I37" s="45"/>
      <c r="J37" s="45"/>
      <c r="K37" s="45"/>
      <c r="M37" s="45"/>
      <c r="N37" s="45"/>
      <c r="O37" s="45"/>
      <c r="Q37" s="51"/>
      <c r="R37" s="51"/>
      <c r="S37" s="51"/>
      <c r="U37" s="51"/>
      <c r="V37" s="51"/>
      <c r="W37" s="51"/>
    </row>
    <row r="38" spans="1:23" x14ac:dyDescent="0.25">
      <c r="A38" s="9"/>
      <c r="B38" s="9"/>
      <c r="C38" s="9"/>
      <c r="D38" s="9"/>
      <c r="E38" s="9"/>
      <c r="F38" s="9"/>
      <c r="G38" s="9" t="s">
        <v>84</v>
      </c>
      <c r="H38" s="9"/>
      <c r="I38" s="45">
        <v>63.51</v>
      </c>
      <c r="J38" s="45">
        <v>0</v>
      </c>
      <c r="K38" s="45">
        <f>ROUND((I38-J38),5)</f>
        <v>63.51</v>
      </c>
      <c r="M38" s="45">
        <v>0</v>
      </c>
      <c r="N38" s="45">
        <v>0</v>
      </c>
      <c r="O38" s="45">
        <f>ROUND((M38-N38),5)</f>
        <v>0</v>
      </c>
      <c r="Q38" s="51">
        <v>0</v>
      </c>
      <c r="R38" s="51">
        <v>0</v>
      </c>
      <c r="S38" s="51">
        <f>ROUND((Q38-R38),5)</f>
        <v>0</v>
      </c>
      <c r="U38" s="51">
        <v>0</v>
      </c>
      <c r="V38" s="51">
        <v>0</v>
      </c>
      <c r="W38" s="51">
        <f>ROUND((U38-V38),5)</f>
        <v>0</v>
      </c>
    </row>
    <row r="39" spans="1:23" ht="15.75" thickBot="1" x14ac:dyDescent="0.3">
      <c r="A39" s="9"/>
      <c r="B39" s="9"/>
      <c r="C39" s="9"/>
      <c r="D39" s="9"/>
      <c r="E39" s="9"/>
      <c r="F39" s="9"/>
      <c r="G39" s="9" t="s">
        <v>85</v>
      </c>
      <c r="H39" s="9"/>
      <c r="I39" s="46">
        <v>0</v>
      </c>
      <c r="J39" s="46">
        <v>648</v>
      </c>
      <c r="K39" s="46">
        <f>ROUND((I39-J39),5)</f>
        <v>-648</v>
      </c>
      <c r="M39" s="46">
        <v>0</v>
      </c>
      <c r="N39" s="46">
        <v>0</v>
      </c>
      <c r="O39" s="46">
        <f>ROUND((M39-N39),5)</f>
        <v>0</v>
      </c>
      <c r="Q39" s="52">
        <v>0</v>
      </c>
      <c r="R39" s="52">
        <v>0</v>
      </c>
      <c r="S39" s="52">
        <f>ROUND((Q39-R39),5)</f>
        <v>0</v>
      </c>
      <c r="U39" s="52">
        <v>0</v>
      </c>
      <c r="V39" s="52">
        <v>0</v>
      </c>
      <c r="W39" s="52">
        <f>ROUND((U39-V39),5)</f>
        <v>0</v>
      </c>
    </row>
    <row r="40" spans="1:23" x14ac:dyDescent="0.25">
      <c r="A40" s="9"/>
      <c r="B40" s="9"/>
      <c r="C40" s="9"/>
      <c r="D40" s="9"/>
      <c r="E40" s="9"/>
      <c r="F40" s="9" t="s">
        <v>86</v>
      </c>
      <c r="G40" s="9"/>
      <c r="H40" s="9"/>
      <c r="I40" s="45">
        <f>ROUND(SUM(I37:I39),5)</f>
        <v>63.51</v>
      </c>
      <c r="J40" s="45">
        <f>ROUND(SUM(J37:J39),5)</f>
        <v>648</v>
      </c>
      <c r="K40" s="45">
        <f>ROUND((I40-J40),5)</f>
        <v>-584.49</v>
      </c>
      <c r="M40" s="45">
        <f>ROUND(SUM(M37:M39),5)</f>
        <v>0</v>
      </c>
      <c r="N40" s="45">
        <f>ROUND(SUM(N37:N39),5)</f>
        <v>0</v>
      </c>
      <c r="O40" s="45">
        <f>ROUND((M40-N40),5)</f>
        <v>0</v>
      </c>
      <c r="Q40" s="51">
        <f>ROUND(SUM(Q37:Q39),5)</f>
        <v>0</v>
      </c>
      <c r="R40" s="51">
        <f>ROUND(SUM(R37:R39),5)</f>
        <v>0</v>
      </c>
      <c r="S40" s="51">
        <f>ROUND((Q40-R40),5)</f>
        <v>0</v>
      </c>
      <c r="U40" s="51">
        <f>ROUND(SUM(U37:U39),5)</f>
        <v>0</v>
      </c>
      <c r="V40" s="51">
        <f>ROUND(SUM(V37:V39),5)</f>
        <v>0</v>
      </c>
      <c r="W40" s="51">
        <f>ROUND((U40-V40),5)</f>
        <v>0</v>
      </c>
    </row>
    <row r="41" spans="1:23" x14ac:dyDescent="0.25">
      <c r="A41" s="9"/>
      <c r="B41" s="9"/>
      <c r="C41" s="9"/>
      <c r="D41" s="9"/>
      <c r="E41" s="9"/>
      <c r="F41" s="9" t="s">
        <v>71</v>
      </c>
      <c r="G41" s="9"/>
      <c r="H41" s="9"/>
      <c r="I41" s="45"/>
      <c r="J41" s="45"/>
      <c r="K41" s="45"/>
      <c r="M41" s="45"/>
      <c r="N41" s="45"/>
      <c r="O41" s="45"/>
      <c r="Q41" s="51"/>
      <c r="R41" s="51"/>
      <c r="S41" s="51"/>
      <c r="U41" s="51"/>
      <c r="V41" s="51"/>
      <c r="W41" s="51"/>
    </row>
    <row r="42" spans="1:23" x14ac:dyDescent="0.25">
      <c r="A42" s="9"/>
      <c r="B42" s="9"/>
      <c r="C42" s="9"/>
      <c r="D42" s="9"/>
      <c r="E42" s="9"/>
      <c r="F42" s="9"/>
      <c r="G42" s="9" t="s">
        <v>72</v>
      </c>
      <c r="H42" s="9"/>
      <c r="I42" s="45"/>
      <c r="J42" s="45"/>
      <c r="K42" s="45"/>
      <c r="M42" s="45"/>
      <c r="N42" s="45"/>
      <c r="O42" s="45"/>
      <c r="Q42" s="51"/>
      <c r="R42" s="51"/>
      <c r="S42" s="51"/>
      <c r="U42" s="51"/>
      <c r="V42" s="51"/>
      <c r="W42" s="51"/>
    </row>
    <row r="43" spans="1:23" ht="15.75" thickBot="1" x14ac:dyDescent="0.3">
      <c r="A43" s="9"/>
      <c r="B43" s="9"/>
      <c r="C43" s="9"/>
      <c r="D43" s="9"/>
      <c r="E43" s="9"/>
      <c r="F43" s="9"/>
      <c r="G43" s="9"/>
      <c r="H43" s="9" t="s">
        <v>92</v>
      </c>
      <c r="I43" s="46">
        <v>0</v>
      </c>
      <c r="J43" s="46">
        <v>0</v>
      </c>
      <c r="K43" s="46">
        <f t="shared" ref="K43:K48" si="4">ROUND((I43-J43),5)</f>
        <v>0</v>
      </c>
      <c r="M43" s="46">
        <v>0</v>
      </c>
      <c r="N43" s="46">
        <v>0</v>
      </c>
      <c r="O43" s="46">
        <f t="shared" ref="O43:O48" si="5">ROUND((M43-N43),5)</f>
        <v>0</v>
      </c>
      <c r="Q43" s="52">
        <v>0</v>
      </c>
      <c r="R43" s="52">
        <v>0</v>
      </c>
      <c r="S43" s="52">
        <f t="shared" ref="S43:S48" si="6">ROUND((Q43-R43),5)</f>
        <v>0</v>
      </c>
      <c r="U43" s="52">
        <v>0</v>
      </c>
      <c r="V43" s="52">
        <v>0</v>
      </c>
      <c r="W43" s="52">
        <f t="shared" ref="W43:W48" si="7">ROUND((U43-V43),5)</f>
        <v>0</v>
      </c>
    </row>
    <row r="44" spans="1:23" x14ac:dyDescent="0.25">
      <c r="A44" s="9"/>
      <c r="B44" s="9"/>
      <c r="C44" s="9"/>
      <c r="D44" s="9"/>
      <c r="E44" s="9"/>
      <c r="F44" s="9"/>
      <c r="G44" s="9" t="s">
        <v>93</v>
      </c>
      <c r="H44" s="9"/>
      <c r="I44" s="45">
        <f>ROUND(SUM(I42:I43),5)</f>
        <v>0</v>
      </c>
      <c r="J44" s="45">
        <f>ROUND(SUM(J42:J43),5)</f>
        <v>0</v>
      </c>
      <c r="K44" s="45">
        <f t="shared" si="4"/>
        <v>0</v>
      </c>
      <c r="M44" s="45">
        <f>ROUND(SUM(M42:M43),5)</f>
        <v>0</v>
      </c>
      <c r="N44" s="45">
        <f>ROUND(SUM(N42:N43),5)</f>
        <v>0</v>
      </c>
      <c r="O44" s="45">
        <f t="shared" si="5"/>
        <v>0</v>
      </c>
      <c r="Q44" s="51">
        <f>ROUND(SUM(Q42:Q43),5)</f>
        <v>0</v>
      </c>
      <c r="R44" s="51">
        <f>ROUND(SUM(R42:R43),5)</f>
        <v>0</v>
      </c>
      <c r="S44" s="51">
        <f t="shared" si="6"/>
        <v>0</v>
      </c>
      <c r="U44" s="51">
        <f>ROUND(SUM(U42:U43),5)</f>
        <v>0</v>
      </c>
      <c r="V44" s="51">
        <f>ROUND(SUM(V42:V43),5)</f>
        <v>0</v>
      </c>
      <c r="W44" s="51">
        <f t="shared" si="7"/>
        <v>0</v>
      </c>
    </row>
    <row r="45" spans="1:23" x14ac:dyDescent="0.25">
      <c r="A45" s="9"/>
      <c r="B45" s="9"/>
      <c r="C45" s="9"/>
      <c r="D45" s="9"/>
      <c r="E45" s="9"/>
      <c r="F45" s="9"/>
      <c r="G45" s="9" t="s">
        <v>87</v>
      </c>
      <c r="H45" s="9"/>
      <c r="I45" s="45">
        <v>0</v>
      </c>
      <c r="J45" s="45">
        <v>1642</v>
      </c>
      <c r="K45" s="45">
        <f t="shared" si="4"/>
        <v>-1642</v>
      </c>
      <c r="M45" s="45">
        <v>0</v>
      </c>
      <c r="N45" s="45">
        <v>0</v>
      </c>
      <c r="O45" s="45">
        <f t="shared" si="5"/>
        <v>0</v>
      </c>
      <c r="Q45" s="51">
        <v>0</v>
      </c>
      <c r="R45" s="51">
        <v>0</v>
      </c>
      <c r="S45" s="51">
        <f t="shared" si="6"/>
        <v>0</v>
      </c>
      <c r="U45" s="51">
        <v>0</v>
      </c>
      <c r="V45" s="51">
        <v>0</v>
      </c>
      <c r="W45" s="51">
        <f t="shared" si="7"/>
        <v>0</v>
      </c>
    </row>
    <row r="46" spans="1:23" ht="15.75" thickBot="1" x14ac:dyDescent="0.3">
      <c r="A46" s="9"/>
      <c r="B46" s="9"/>
      <c r="C46" s="9"/>
      <c r="D46" s="9"/>
      <c r="E46" s="9"/>
      <c r="F46" s="9"/>
      <c r="G46" s="9" t="s">
        <v>73</v>
      </c>
      <c r="H46" s="9"/>
      <c r="I46" s="45">
        <v>368</v>
      </c>
      <c r="J46" s="45">
        <v>358</v>
      </c>
      <c r="K46" s="45">
        <f t="shared" si="4"/>
        <v>10</v>
      </c>
      <c r="M46" s="45">
        <v>0</v>
      </c>
      <c r="N46" s="45">
        <v>0</v>
      </c>
      <c r="O46" s="45">
        <f t="shared" si="5"/>
        <v>0</v>
      </c>
      <c r="Q46" s="51">
        <v>0</v>
      </c>
      <c r="R46" s="51">
        <v>0</v>
      </c>
      <c r="S46" s="51">
        <f t="shared" si="6"/>
        <v>0</v>
      </c>
      <c r="U46" s="51">
        <v>0</v>
      </c>
      <c r="V46" s="51">
        <v>0</v>
      </c>
      <c r="W46" s="51">
        <f t="shared" si="7"/>
        <v>0</v>
      </c>
    </row>
    <row r="47" spans="1:23" ht="15.75" thickBot="1" x14ac:dyDescent="0.3">
      <c r="A47" s="9"/>
      <c r="B47" s="9"/>
      <c r="C47" s="9"/>
      <c r="D47" s="9"/>
      <c r="E47" s="9"/>
      <c r="F47" s="9" t="s">
        <v>74</v>
      </c>
      <c r="G47" s="9"/>
      <c r="H47" s="9"/>
      <c r="I47" s="47">
        <f>ROUND(I41+SUM(I44:I46),5)</f>
        <v>368</v>
      </c>
      <c r="J47" s="47">
        <f>ROUND(J41+SUM(J44:J46),5)</f>
        <v>2000</v>
      </c>
      <c r="K47" s="47">
        <f t="shared" si="4"/>
        <v>-1632</v>
      </c>
      <c r="M47" s="47">
        <f>ROUND(M41+SUM(M44:M46),5)</f>
        <v>0</v>
      </c>
      <c r="N47" s="47">
        <f>ROUND(N41+SUM(N44:N46),5)</f>
        <v>0</v>
      </c>
      <c r="O47" s="47">
        <f t="shared" si="5"/>
        <v>0</v>
      </c>
      <c r="Q47" s="53">
        <f>ROUND(Q41+SUM(Q44:Q46),5)</f>
        <v>0</v>
      </c>
      <c r="R47" s="53">
        <f>ROUND(R41+SUM(R44:R46),5)</f>
        <v>0</v>
      </c>
      <c r="S47" s="53">
        <f t="shared" si="6"/>
        <v>0</v>
      </c>
      <c r="U47" s="53">
        <f>ROUND(U41+SUM(U44:U46),5)</f>
        <v>0</v>
      </c>
      <c r="V47" s="53">
        <f>ROUND(V41+SUM(V44:V46),5)</f>
        <v>0</v>
      </c>
      <c r="W47" s="53">
        <f t="shared" si="7"/>
        <v>0</v>
      </c>
    </row>
    <row r="48" spans="1:23" x14ac:dyDescent="0.25">
      <c r="A48" s="9"/>
      <c r="B48" s="9"/>
      <c r="C48" s="9"/>
      <c r="D48" s="9"/>
      <c r="E48" s="9" t="s">
        <v>75</v>
      </c>
      <c r="F48" s="9"/>
      <c r="G48" s="9"/>
      <c r="H48" s="9"/>
      <c r="I48" s="45">
        <f>ROUND(SUM(I34:I36)+I40+I47,5)</f>
        <v>1319.5</v>
      </c>
      <c r="J48" s="45">
        <f>ROUND(SUM(J34:J36)+J40+J47,5)</f>
        <v>5650</v>
      </c>
      <c r="K48" s="45">
        <f t="shared" si="4"/>
        <v>-4330.5</v>
      </c>
      <c r="M48" s="45">
        <f>ROUND(SUM(M34:M36)+M40+M47,5)</f>
        <v>0</v>
      </c>
      <c r="N48" s="45">
        <f>ROUND(SUM(N34:N36)+N40+N47,5)</f>
        <v>0</v>
      </c>
      <c r="O48" s="45">
        <f t="shared" si="5"/>
        <v>0</v>
      </c>
      <c r="Q48" s="51">
        <f>ROUND(SUM(Q34:Q36)+Q40+Q47,5)</f>
        <v>0</v>
      </c>
      <c r="R48" s="51">
        <f>ROUND(SUM(R34:R36)+R40+R47,5)</f>
        <v>0</v>
      </c>
      <c r="S48" s="51">
        <f t="shared" si="6"/>
        <v>0</v>
      </c>
      <c r="U48" s="51">
        <f>ROUND(SUM(U34:U36)+U40+U47,5)</f>
        <v>0</v>
      </c>
      <c r="V48" s="51">
        <f>ROUND(SUM(V34:V36)+V40+V47,5)</f>
        <v>0</v>
      </c>
      <c r="W48" s="51">
        <f t="shared" si="7"/>
        <v>0</v>
      </c>
    </row>
    <row r="49" spans="1:23" x14ac:dyDescent="0.25">
      <c r="A49" s="9"/>
      <c r="B49" s="9"/>
      <c r="C49" s="9"/>
      <c r="D49" s="9"/>
      <c r="E49" s="9" t="s">
        <v>76</v>
      </c>
      <c r="F49" s="9"/>
      <c r="G49" s="9"/>
      <c r="H49" s="9"/>
      <c r="I49" s="45"/>
      <c r="J49" s="45"/>
      <c r="K49" s="45"/>
      <c r="M49" s="45"/>
      <c r="N49" s="45"/>
      <c r="O49" s="45"/>
      <c r="Q49" s="51"/>
      <c r="R49" s="51"/>
      <c r="S49" s="51"/>
      <c r="U49" s="51"/>
      <c r="V49" s="51"/>
      <c r="W49" s="51"/>
    </row>
    <row r="50" spans="1:23" x14ac:dyDescent="0.25">
      <c r="A50" s="9"/>
      <c r="B50" s="9"/>
      <c r="C50" s="9"/>
      <c r="D50" s="9"/>
      <c r="E50" s="9"/>
      <c r="F50" s="9" t="s">
        <v>77</v>
      </c>
      <c r="G50" s="9"/>
      <c r="H50" s="9"/>
      <c r="I50" s="45">
        <v>15000</v>
      </c>
      <c r="J50" s="45">
        <v>45000</v>
      </c>
      <c r="K50" s="45">
        <f t="shared" ref="K50:K58" si="8">ROUND((I50-J50),5)</f>
        <v>-30000</v>
      </c>
      <c r="M50" s="45">
        <v>0</v>
      </c>
      <c r="N50" s="45">
        <v>0</v>
      </c>
      <c r="O50" s="45">
        <f t="shared" ref="O50:O58" si="9">ROUND((M50-N50),5)</f>
        <v>0</v>
      </c>
      <c r="Q50" s="51">
        <v>0</v>
      </c>
      <c r="R50" s="51">
        <v>0</v>
      </c>
      <c r="S50" s="51">
        <f t="shared" ref="S50:S58" si="10">ROUND((Q50-R50),5)</f>
        <v>0</v>
      </c>
      <c r="U50" s="51">
        <v>0</v>
      </c>
      <c r="V50" s="51">
        <v>0</v>
      </c>
      <c r="W50" s="51">
        <f t="shared" ref="W50:W58" si="11">ROUND((U50-V50),5)</f>
        <v>0</v>
      </c>
    </row>
    <row r="51" spans="1:23" ht="15.75" thickBot="1" x14ac:dyDescent="0.3">
      <c r="A51" s="9"/>
      <c r="B51" s="9"/>
      <c r="C51" s="9"/>
      <c r="D51" s="9"/>
      <c r="E51" s="9"/>
      <c r="F51" s="9" t="s">
        <v>78</v>
      </c>
      <c r="G51" s="9"/>
      <c r="H51" s="9"/>
      <c r="I51" s="46">
        <v>0</v>
      </c>
      <c r="J51" s="46">
        <v>0</v>
      </c>
      <c r="K51" s="46">
        <f t="shared" si="8"/>
        <v>0</v>
      </c>
      <c r="M51" s="46">
        <v>0</v>
      </c>
      <c r="N51" s="46">
        <v>1000</v>
      </c>
      <c r="O51" s="46">
        <f t="shared" si="9"/>
        <v>-1000</v>
      </c>
      <c r="Q51" s="52">
        <v>0</v>
      </c>
      <c r="R51" s="52">
        <v>0</v>
      </c>
      <c r="S51" s="52">
        <f t="shared" si="10"/>
        <v>0</v>
      </c>
      <c r="U51" s="52">
        <v>0</v>
      </c>
      <c r="V51" s="52">
        <v>0</v>
      </c>
      <c r="W51" s="52">
        <f t="shared" si="11"/>
        <v>0</v>
      </c>
    </row>
    <row r="52" spans="1:23" x14ac:dyDescent="0.25">
      <c r="A52" s="9"/>
      <c r="B52" s="9"/>
      <c r="C52" s="9"/>
      <c r="D52" s="9"/>
      <c r="E52" s="9" t="s">
        <v>79</v>
      </c>
      <c r="F52" s="9"/>
      <c r="G52" s="9"/>
      <c r="H52" s="9"/>
      <c r="I52" s="45">
        <f>ROUND(SUM(I49:I51),5)</f>
        <v>15000</v>
      </c>
      <c r="J52" s="45">
        <f>ROUND(SUM(J49:J51),5)</f>
        <v>45000</v>
      </c>
      <c r="K52" s="45">
        <f t="shared" si="8"/>
        <v>-30000</v>
      </c>
      <c r="M52" s="45">
        <f>ROUND(SUM(M49:M51),5)</f>
        <v>0</v>
      </c>
      <c r="N52" s="45">
        <f>ROUND(SUM(N49:N51),5)</f>
        <v>1000</v>
      </c>
      <c r="O52" s="45">
        <f t="shared" si="9"/>
        <v>-1000</v>
      </c>
      <c r="Q52" s="51">
        <f>ROUND(SUM(Q49:Q51),5)</f>
        <v>0</v>
      </c>
      <c r="R52" s="51">
        <f>ROUND(SUM(R49:R51),5)</f>
        <v>0</v>
      </c>
      <c r="S52" s="51">
        <f t="shared" si="10"/>
        <v>0</v>
      </c>
      <c r="U52" s="51">
        <f>ROUND(SUM(U49:U51),5)</f>
        <v>0</v>
      </c>
      <c r="V52" s="51">
        <f>ROUND(SUM(V49:V51),5)</f>
        <v>0</v>
      </c>
      <c r="W52" s="51">
        <f t="shared" si="11"/>
        <v>0</v>
      </c>
    </row>
    <row r="53" spans="1:23" x14ac:dyDescent="0.25">
      <c r="A53" s="9"/>
      <c r="B53" s="9"/>
      <c r="C53" s="9"/>
      <c r="D53" s="9"/>
      <c r="E53" s="9" t="s">
        <v>111</v>
      </c>
      <c r="F53" s="9"/>
      <c r="G53" s="9"/>
      <c r="H53" s="9"/>
      <c r="I53" s="45">
        <v>0</v>
      </c>
      <c r="J53" s="45">
        <v>0</v>
      </c>
      <c r="K53" s="45">
        <f t="shared" si="8"/>
        <v>0</v>
      </c>
      <c r="M53" s="45">
        <v>0</v>
      </c>
      <c r="N53" s="45">
        <v>0</v>
      </c>
      <c r="O53" s="45">
        <f t="shared" si="9"/>
        <v>0</v>
      </c>
      <c r="Q53" s="51">
        <v>0</v>
      </c>
      <c r="R53" s="51">
        <v>0</v>
      </c>
      <c r="S53" s="51">
        <f t="shared" si="10"/>
        <v>0</v>
      </c>
      <c r="U53" s="51">
        <v>0</v>
      </c>
      <c r="V53" s="51">
        <v>0</v>
      </c>
      <c r="W53" s="51">
        <f t="shared" si="11"/>
        <v>0</v>
      </c>
    </row>
    <row r="54" spans="1:23" x14ac:dyDescent="0.25">
      <c r="A54" s="9"/>
      <c r="B54" s="9"/>
      <c r="C54" s="9"/>
      <c r="D54" s="9"/>
      <c r="E54" s="9" t="s">
        <v>104</v>
      </c>
      <c r="F54" s="9"/>
      <c r="G54" s="9"/>
      <c r="H54" s="9"/>
      <c r="I54" s="45">
        <v>0</v>
      </c>
      <c r="J54" s="45">
        <v>0</v>
      </c>
      <c r="K54" s="45">
        <f t="shared" si="8"/>
        <v>0</v>
      </c>
      <c r="M54" s="45">
        <v>0</v>
      </c>
      <c r="N54" s="45">
        <v>0</v>
      </c>
      <c r="O54" s="45">
        <f t="shared" si="9"/>
        <v>0</v>
      </c>
      <c r="Q54" s="51">
        <v>1147.2</v>
      </c>
      <c r="R54" s="51">
        <v>0</v>
      </c>
      <c r="S54" s="51">
        <f t="shared" si="10"/>
        <v>1147.2</v>
      </c>
      <c r="U54" s="51">
        <v>0</v>
      </c>
      <c r="V54" s="51">
        <v>0</v>
      </c>
      <c r="W54" s="51">
        <f t="shared" si="11"/>
        <v>0</v>
      </c>
    </row>
    <row r="55" spans="1:23" ht="15.75" thickBot="1" x14ac:dyDescent="0.3">
      <c r="A55" s="9"/>
      <c r="B55" s="9"/>
      <c r="C55" s="9"/>
      <c r="D55" s="9"/>
      <c r="E55" s="9" t="s">
        <v>108</v>
      </c>
      <c r="F55" s="9"/>
      <c r="G55" s="9"/>
      <c r="H55" s="9"/>
      <c r="I55" s="45">
        <v>0</v>
      </c>
      <c r="J55" s="45">
        <v>0</v>
      </c>
      <c r="K55" s="45">
        <f t="shared" si="8"/>
        <v>0</v>
      </c>
      <c r="M55" s="45">
        <v>0</v>
      </c>
      <c r="N55" s="45">
        <v>0</v>
      </c>
      <c r="O55" s="45">
        <f t="shared" si="9"/>
        <v>0</v>
      </c>
      <c r="Q55" s="51">
        <v>1570.74</v>
      </c>
      <c r="R55" s="51">
        <v>0</v>
      </c>
      <c r="S55" s="51">
        <f t="shared" si="10"/>
        <v>1570.74</v>
      </c>
      <c r="U55" s="51">
        <v>0</v>
      </c>
      <c r="V55" s="51">
        <v>0</v>
      </c>
      <c r="W55" s="51">
        <f t="shared" si="11"/>
        <v>0</v>
      </c>
    </row>
    <row r="56" spans="1:23" ht="15.75" thickBot="1" x14ac:dyDescent="0.3">
      <c r="A56" s="9"/>
      <c r="B56" s="9"/>
      <c r="C56" s="9"/>
      <c r="D56" s="9" t="s">
        <v>80</v>
      </c>
      <c r="E56" s="9"/>
      <c r="F56" s="9"/>
      <c r="G56" s="9"/>
      <c r="H56" s="9"/>
      <c r="I56" s="48">
        <f>ROUND(I30+I33+I48+SUM(I52:I55),5)</f>
        <v>16319.5</v>
      </c>
      <c r="J56" s="48">
        <f>ROUND(J30+J33+J48+SUM(J52:J55),5)</f>
        <v>50650</v>
      </c>
      <c r="K56" s="48">
        <f t="shared" si="8"/>
        <v>-34330.5</v>
      </c>
      <c r="M56" s="48">
        <f>ROUND(M30+M33+M48+SUM(M52:M55),5)</f>
        <v>3660</v>
      </c>
      <c r="N56" s="48">
        <f>ROUND(N30+N33+N48+SUM(N52:N55),5)</f>
        <v>15340</v>
      </c>
      <c r="O56" s="48">
        <f t="shared" si="9"/>
        <v>-11680</v>
      </c>
      <c r="Q56" s="54">
        <f>ROUND(Q30+Q33+Q48+SUM(Q52:Q55),5)</f>
        <v>2717.94</v>
      </c>
      <c r="R56" s="54">
        <f>ROUND(R30+R33+R48+SUM(R52:R55),5)</f>
        <v>0</v>
      </c>
      <c r="S56" s="54">
        <f t="shared" si="10"/>
        <v>2717.94</v>
      </c>
      <c r="U56" s="54">
        <f>ROUND(U30+U33+U48+SUM(U52:U55),5)</f>
        <v>0</v>
      </c>
      <c r="V56" s="54">
        <f>ROUND(V30+V33+V48+SUM(V52:V55),5)</f>
        <v>0</v>
      </c>
      <c r="W56" s="54">
        <f t="shared" si="11"/>
        <v>0</v>
      </c>
    </row>
    <row r="57" spans="1:23" ht="15.75" thickBot="1" x14ac:dyDescent="0.3">
      <c r="A57" s="9"/>
      <c r="B57" s="9" t="s">
        <v>81</v>
      </c>
      <c r="C57" s="9"/>
      <c r="D57" s="9"/>
      <c r="E57" s="9"/>
      <c r="F57" s="9"/>
      <c r="G57" s="9"/>
      <c r="H57" s="9"/>
      <c r="I57" s="48">
        <f>ROUND(I6+I29-I56,5)</f>
        <v>49710.91</v>
      </c>
      <c r="J57" s="48">
        <f>ROUND(J6+J29-J56,5)</f>
        <v>10353.31</v>
      </c>
      <c r="K57" s="48">
        <f t="shared" si="8"/>
        <v>39357.599999999999</v>
      </c>
      <c r="M57" s="48">
        <f>ROUND(M6+M29-M56,5)</f>
        <v>-1860</v>
      </c>
      <c r="N57" s="48">
        <f>ROUND(N6+N29-N56,5)</f>
        <v>-12340</v>
      </c>
      <c r="O57" s="48">
        <f t="shared" si="9"/>
        <v>10480</v>
      </c>
      <c r="Q57" s="54">
        <f>ROUND(Q6+Q29-Q56,5)</f>
        <v>217.06</v>
      </c>
      <c r="R57" s="54">
        <f>ROUND(R6+R29-R56,5)</f>
        <v>0</v>
      </c>
      <c r="S57" s="54">
        <f t="shared" si="10"/>
        <v>217.06</v>
      </c>
      <c r="U57" s="54">
        <f>ROUND(U6+U29-U56,5)</f>
        <v>0</v>
      </c>
      <c r="V57" s="54">
        <f>ROUND(V6+V29-V56,5)</f>
        <v>0</v>
      </c>
      <c r="W57" s="54">
        <f t="shared" si="11"/>
        <v>0</v>
      </c>
    </row>
    <row r="58" spans="1:23" s="3" customFormat="1" ht="12" thickBot="1" x14ac:dyDescent="0.25">
      <c r="A58" s="9" t="s">
        <v>3</v>
      </c>
      <c r="B58" s="9"/>
      <c r="C58" s="9"/>
      <c r="D58" s="9"/>
      <c r="E58" s="9"/>
      <c r="F58" s="9"/>
      <c r="G58" s="9"/>
      <c r="H58" s="9"/>
      <c r="I58" s="49">
        <f>I57</f>
        <v>49710.91</v>
      </c>
      <c r="J58" s="49">
        <f>J57</f>
        <v>10353.31</v>
      </c>
      <c r="K58" s="49">
        <f t="shared" si="8"/>
        <v>39357.599999999999</v>
      </c>
      <c r="L58" s="59"/>
      <c r="M58" s="49">
        <f>M57</f>
        <v>-1860</v>
      </c>
      <c r="N58" s="49">
        <f>N57</f>
        <v>-12340</v>
      </c>
      <c r="O58" s="49">
        <f t="shared" si="9"/>
        <v>10480</v>
      </c>
      <c r="P58" s="59"/>
      <c r="Q58" s="55">
        <f>Q57</f>
        <v>217.06</v>
      </c>
      <c r="R58" s="55">
        <f>R57</f>
        <v>0</v>
      </c>
      <c r="S58" s="55">
        <f t="shared" si="10"/>
        <v>217.06</v>
      </c>
      <c r="T58" s="59"/>
      <c r="U58" s="55">
        <f>U57</f>
        <v>0</v>
      </c>
      <c r="V58" s="55">
        <f>V57</f>
        <v>0</v>
      </c>
      <c r="W58" s="55">
        <f t="shared" si="11"/>
        <v>0</v>
      </c>
    </row>
    <row r="59" spans="1:23" ht="15.75" thickTop="1" x14ac:dyDescent="0.25"/>
  </sheetData>
  <mergeCells count="3">
    <mergeCell ref="A3:W3"/>
    <mergeCell ref="A2:W2"/>
    <mergeCell ref="A1:W1"/>
  </mergeCells>
  <pageMargins left="0.7" right="0.7" top="0.75" bottom="0.75" header="0.3" footer="0.3"/>
  <pageSetup orientation="portrait" horizontalDpi="4294967293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0"/>
  <sheetViews>
    <sheetView workbookViewId="0">
      <selection activeCell="V28" sqref="V28"/>
    </sheetView>
  </sheetViews>
  <sheetFormatPr defaultRowHeight="15" x14ac:dyDescent="0.25"/>
  <cols>
    <col min="1" max="6" width="3" style="3" customWidth="1"/>
    <col min="7" max="7" width="27.85546875" style="3" customWidth="1"/>
    <col min="8" max="9" width="9.42578125" style="18" bestFit="1" customWidth="1"/>
    <col min="10" max="10" width="8.28515625" style="36" bestFit="1" customWidth="1"/>
    <col min="11" max="11" width="11.5703125" style="18" bestFit="1" customWidth="1"/>
    <col min="12" max="16384" width="9.140625" style="18"/>
  </cols>
  <sheetData>
    <row r="1" spans="1:11" ht="15.75" x14ac:dyDescent="0.25">
      <c r="A1" s="5" t="s">
        <v>18</v>
      </c>
      <c r="B1" s="9"/>
      <c r="C1" s="9"/>
      <c r="D1" s="9"/>
      <c r="E1" s="9"/>
      <c r="F1" s="9"/>
      <c r="G1" s="9"/>
      <c r="H1" s="4"/>
      <c r="I1" s="4"/>
      <c r="K1" s="12" t="s">
        <v>144</v>
      </c>
    </row>
    <row r="2" spans="1:11" ht="18" x14ac:dyDescent="0.25">
      <c r="A2" s="6" t="s">
        <v>110</v>
      </c>
      <c r="B2" s="9"/>
      <c r="C2" s="9"/>
      <c r="D2" s="9"/>
      <c r="E2" s="9"/>
      <c r="F2" s="9"/>
      <c r="G2" s="9"/>
      <c r="H2" s="4"/>
      <c r="I2" s="4"/>
      <c r="K2" s="7">
        <v>44868</v>
      </c>
    </row>
    <row r="3" spans="1:11" x14ac:dyDescent="0.25">
      <c r="A3" s="8" t="s">
        <v>143</v>
      </c>
      <c r="B3" s="9"/>
      <c r="C3" s="9"/>
      <c r="D3" s="9"/>
      <c r="E3" s="9"/>
      <c r="F3" s="9"/>
      <c r="G3" s="9"/>
      <c r="H3" s="4"/>
      <c r="I3" s="4"/>
      <c r="K3" s="12" t="s">
        <v>115</v>
      </c>
    </row>
    <row r="4" spans="1:11" ht="15.75" thickBot="1" x14ac:dyDescent="0.3">
      <c r="A4" s="9"/>
      <c r="B4" s="9"/>
      <c r="C4" s="9"/>
      <c r="D4" s="9"/>
      <c r="E4" s="9"/>
      <c r="F4" s="9"/>
      <c r="G4" s="9"/>
      <c r="H4" s="29"/>
      <c r="I4" s="29"/>
      <c r="J4" s="37"/>
      <c r="K4" s="29"/>
    </row>
    <row r="5" spans="1:11" s="2" customFormat="1" ht="16.5" thickTop="1" thickBot="1" x14ac:dyDescent="0.3">
      <c r="A5" s="17"/>
      <c r="B5" s="17"/>
      <c r="C5" s="17"/>
      <c r="D5" s="17"/>
      <c r="E5" s="17"/>
      <c r="F5" s="17"/>
      <c r="G5" s="17"/>
      <c r="H5" s="30" t="s">
        <v>145</v>
      </c>
      <c r="I5" s="30" t="s">
        <v>146</v>
      </c>
      <c r="J5" s="38" t="s">
        <v>98</v>
      </c>
      <c r="K5" s="30" t="s">
        <v>99</v>
      </c>
    </row>
    <row r="6" spans="1:11" ht="15.75" thickTop="1" x14ac:dyDescent="0.25">
      <c r="A6" s="9"/>
      <c r="B6" s="9" t="s">
        <v>50</v>
      </c>
      <c r="C6" s="9"/>
      <c r="D6" s="9"/>
      <c r="E6" s="9"/>
      <c r="F6" s="9"/>
      <c r="G6" s="9"/>
      <c r="H6" s="24"/>
      <c r="I6" s="24"/>
      <c r="J6" s="39"/>
      <c r="K6" s="31"/>
    </row>
    <row r="7" spans="1:11" x14ac:dyDescent="0.25">
      <c r="A7" s="9"/>
      <c r="B7" s="9"/>
      <c r="C7" s="9"/>
      <c r="D7" s="9" t="s">
        <v>0</v>
      </c>
      <c r="E7" s="9"/>
      <c r="F7" s="9"/>
      <c r="G7" s="9"/>
      <c r="H7" s="24"/>
      <c r="I7" s="24"/>
      <c r="J7" s="39"/>
      <c r="K7" s="31"/>
    </row>
    <row r="8" spans="1:11" x14ac:dyDescent="0.25">
      <c r="A8" s="9"/>
      <c r="B8" s="9"/>
      <c r="C8" s="9"/>
      <c r="D8" s="9"/>
      <c r="E8" s="9" t="s">
        <v>51</v>
      </c>
      <c r="F8" s="9"/>
      <c r="G8" s="9"/>
      <c r="H8" s="24"/>
      <c r="I8" s="24"/>
      <c r="J8" s="39"/>
      <c r="K8" s="31"/>
    </row>
    <row r="9" spans="1:11" x14ac:dyDescent="0.25">
      <c r="A9" s="9"/>
      <c r="B9" s="9"/>
      <c r="C9" s="9"/>
      <c r="D9" s="9"/>
      <c r="E9" s="9"/>
      <c r="F9" s="9" t="s">
        <v>52</v>
      </c>
      <c r="G9" s="9"/>
      <c r="H9" s="24">
        <v>48100</v>
      </c>
      <c r="I9" s="24">
        <v>47100</v>
      </c>
      <c r="J9" s="39">
        <f>ROUND((H9-I9),5)</f>
        <v>1000</v>
      </c>
      <c r="K9" s="31">
        <f>ROUND(IF(H9=0, IF(I9=0, 0, SIGN(-I9)), IF(I9=0, SIGN(H9), (H9-I9)/ABS(I9))),5)</f>
        <v>2.1229999999999999E-2</v>
      </c>
    </row>
    <row r="10" spans="1:11" x14ac:dyDescent="0.25">
      <c r="A10" s="9"/>
      <c r="B10" s="9"/>
      <c r="C10" s="9"/>
      <c r="D10" s="9"/>
      <c r="E10" s="9"/>
      <c r="F10" s="9" t="s">
        <v>112</v>
      </c>
      <c r="G10" s="9"/>
      <c r="H10" s="24">
        <v>1300</v>
      </c>
      <c r="I10" s="24">
        <v>1300</v>
      </c>
      <c r="J10" s="39">
        <f>ROUND((H10-I10),5)</f>
        <v>0</v>
      </c>
      <c r="K10" s="31">
        <f>ROUND(IF(H10=0, IF(I10=0, 0, SIGN(-I10)), IF(I10=0, SIGN(H10), (H10-I10)/ABS(I10))),5)</f>
        <v>0</v>
      </c>
    </row>
    <row r="11" spans="1:11" ht="15.75" thickBot="1" x14ac:dyDescent="0.3">
      <c r="A11" s="9"/>
      <c r="B11" s="9"/>
      <c r="C11" s="9"/>
      <c r="D11" s="9"/>
      <c r="E11" s="9"/>
      <c r="F11" s="9" t="s">
        <v>82</v>
      </c>
      <c r="G11" s="9"/>
      <c r="H11" s="25">
        <v>6500</v>
      </c>
      <c r="I11" s="25">
        <v>3900</v>
      </c>
      <c r="J11" s="40">
        <f>ROUND((H11-I11),5)</f>
        <v>2600</v>
      </c>
      <c r="K11" s="32">
        <f>ROUND(IF(H11=0, IF(I11=0, 0, SIGN(-I11)), IF(I11=0, SIGN(H11), (H11-I11)/ABS(I11))),5)</f>
        <v>0.66666999999999998</v>
      </c>
    </row>
    <row r="12" spans="1:11" x14ac:dyDescent="0.25">
      <c r="A12" s="9"/>
      <c r="B12" s="9"/>
      <c r="C12" s="9"/>
      <c r="D12" s="9"/>
      <c r="E12" s="9" t="s">
        <v>53</v>
      </c>
      <c r="F12" s="9"/>
      <c r="G12" s="9"/>
      <c r="H12" s="24">
        <f>ROUND(SUM(H8:H11),5)</f>
        <v>55900</v>
      </c>
      <c r="I12" s="24">
        <f>ROUND(SUM(I8:I11),5)</f>
        <v>52300</v>
      </c>
      <c r="J12" s="39">
        <f>ROUND((H12-I12),5)</f>
        <v>3600</v>
      </c>
      <c r="K12" s="31">
        <f>ROUND(IF(H12=0, IF(I12=0, 0, SIGN(-I12)), IF(I12=0, SIGN(H12), (H12-I12)/ABS(I12))),5)</f>
        <v>6.8830000000000002E-2</v>
      </c>
    </row>
    <row r="13" spans="1:11" x14ac:dyDescent="0.25">
      <c r="A13" s="9"/>
      <c r="B13" s="9"/>
      <c r="C13" s="9"/>
      <c r="D13" s="9"/>
      <c r="E13" s="9" t="s">
        <v>54</v>
      </c>
      <c r="F13" s="9"/>
      <c r="G13" s="9"/>
      <c r="H13" s="24"/>
      <c r="I13" s="24"/>
      <c r="J13" s="39"/>
      <c r="K13" s="31"/>
    </row>
    <row r="14" spans="1:11" x14ac:dyDescent="0.25">
      <c r="A14" s="9"/>
      <c r="B14" s="9"/>
      <c r="C14" s="9"/>
      <c r="D14" s="9"/>
      <c r="E14" s="9"/>
      <c r="F14" s="9" t="s">
        <v>55</v>
      </c>
      <c r="G14" s="9"/>
      <c r="H14" s="24">
        <v>7200</v>
      </c>
      <c r="I14" s="24">
        <v>6000</v>
      </c>
      <c r="J14" s="39">
        <f>ROUND((H14-I14),5)</f>
        <v>1200</v>
      </c>
      <c r="K14" s="31">
        <f>ROUND(IF(H14=0, IF(I14=0, 0, SIGN(-I14)), IF(I14=0, SIGN(H14), (H14-I14)/ABS(I14))),5)</f>
        <v>0.2</v>
      </c>
    </row>
    <row r="15" spans="1:11" ht="15.75" thickBot="1" x14ac:dyDescent="0.3">
      <c r="A15" s="9"/>
      <c r="B15" s="9"/>
      <c r="C15" s="9"/>
      <c r="D15" s="9"/>
      <c r="E15" s="9"/>
      <c r="F15" s="9" t="s">
        <v>56</v>
      </c>
      <c r="G15" s="9"/>
      <c r="H15" s="25">
        <v>0</v>
      </c>
      <c r="I15" s="25">
        <v>1200</v>
      </c>
      <c r="J15" s="40">
        <f>ROUND((H15-I15),5)</f>
        <v>-1200</v>
      </c>
      <c r="K15" s="32">
        <f>ROUND(IF(H15=0, IF(I15=0, 0, SIGN(-I15)), IF(I15=0, SIGN(H15), (H15-I15)/ABS(I15))),5)</f>
        <v>-1</v>
      </c>
    </row>
    <row r="16" spans="1:11" x14ac:dyDescent="0.25">
      <c r="A16" s="9"/>
      <c r="B16" s="9"/>
      <c r="C16" s="9"/>
      <c r="D16" s="9"/>
      <c r="E16" s="9" t="s">
        <v>57</v>
      </c>
      <c r="F16" s="9"/>
      <c r="G16" s="9"/>
      <c r="H16" s="24">
        <f>ROUND(SUM(H13:H15),5)</f>
        <v>7200</v>
      </c>
      <c r="I16" s="24">
        <f>ROUND(SUM(I13:I15),5)</f>
        <v>7200</v>
      </c>
      <c r="J16" s="39">
        <f>ROUND((H16-I16),5)</f>
        <v>0</v>
      </c>
      <c r="K16" s="31">
        <f>ROUND(IF(H16=0, IF(I16=0, 0, SIGN(-I16)), IF(I16=0, SIGN(H16), (H16-I16)/ABS(I16))),5)</f>
        <v>0</v>
      </c>
    </row>
    <row r="17" spans="1:11" x14ac:dyDescent="0.25">
      <c r="A17" s="9"/>
      <c r="B17" s="9"/>
      <c r="C17" s="9"/>
      <c r="D17" s="9"/>
      <c r="E17" s="9" t="s">
        <v>58</v>
      </c>
      <c r="F17" s="9"/>
      <c r="G17" s="9"/>
      <c r="H17" s="24"/>
      <c r="I17" s="24"/>
      <c r="J17" s="39"/>
      <c r="K17" s="31"/>
    </row>
    <row r="18" spans="1:11" ht="15.75" thickBot="1" x14ac:dyDescent="0.3">
      <c r="A18" s="9"/>
      <c r="B18" s="9"/>
      <c r="C18" s="9"/>
      <c r="D18" s="9"/>
      <c r="E18" s="9"/>
      <c r="F18" s="9" t="s">
        <v>59</v>
      </c>
      <c r="G18" s="9"/>
      <c r="H18" s="25">
        <v>1800</v>
      </c>
      <c r="I18" s="25">
        <v>-300</v>
      </c>
      <c r="J18" s="40">
        <f>ROUND((H18-I18),5)</f>
        <v>2100</v>
      </c>
      <c r="K18" s="32">
        <f>ROUND(IF(H18=0, IF(I18=0, 0, SIGN(-I18)), IF(I18=0, SIGN(H18), (H18-I18)/ABS(I18))),5)</f>
        <v>7</v>
      </c>
    </row>
    <row r="19" spans="1:11" x14ac:dyDescent="0.25">
      <c r="A19" s="9"/>
      <c r="B19" s="9"/>
      <c r="C19" s="9"/>
      <c r="D19" s="9"/>
      <c r="E19" s="9" t="s">
        <v>60</v>
      </c>
      <c r="F19" s="9"/>
      <c r="G19" s="9"/>
      <c r="H19" s="24">
        <f>ROUND(SUM(H17:H18),5)</f>
        <v>1800</v>
      </c>
      <c r="I19" s="24">
        <f>ROUND(SUM(I17:I18),5)</f>
        <v>-300</v>
      </c>
      <c r="J19" s="39">
        <f>ROUND((H19-I19),5)</f>
        <v>2100</v>
      </c>
      <c r="K19" s="31">
        <f>ROUND(IF(H19=0, IF(I19=0, 0, SIGN(-I19)), IF(I19=0, SIGN(H19), (H19-I19)/ABS(I19))),5)</f>
        <v>7</v>
      </c>
    </row>
    <row r="20" spans="1:11" x14ac:dyDescent="0.25">
      <c r="A20" s="9"/>
      <c r="B20" s="9"/>
      <c r="C20" s="9"/>
      <c r="D20" s="9"/>
      <c r="E20" s="9" t="s">
        <v>61</v>
      </c>
      <c r="F20" s="9"/>
      <c r="G20" s="9"/>
      <c r="H20" s="24">
        <v>1.1100000000000001</v>
      </c>
      <c r="I20" s="24">
        <v>1.1100000000000001</v>
      </c>
      <c r="J20" s="39">
        <f>ROUND((H20-I20),5)</f>
        <v>0</v>
      </c>
      <c r="K20" s="31">
        <f>ROUND(IF(H20=0, IF(I20=0, 0, SIGN(-I20)), IF(I20=0, SIGN(H20), (H20-I20)/ABS(I20))),5)</f>
        <v>0</v>
      </c>
    </row>
    <row r="21" spans="1:11" x14ac:dyDescent="0.25">
      <c r="A21" s="9"/>
      <c r="B21" s="9"/>
      <c r="C21" s="9"/>
      <c r="D21" s="9"/>
      <c r="E21" s="9" t="s">
        <v>95</v>
      </c>
      <c r="F21" s="9"/>
      <c r="G21" s="9"/>
      <c r="H21" s="24">
        <v>0</v>
      </c>
      <c r="I21" s="24">
        <v>0</v>
      </c>
      <c r="J21" s="39">
        <f>ROUND((H21-I21),5)</f>
        <v>0</v>
      </c>
      <c r="K21" s="31">
        <f>ROUND(IF(H21=0, IF(I21=0, 0, SIGN(-I21)), IF(I21=0, SIGN(H21), (H21-I21)/ABS(I21))),5)</f>
        <v>0</v>
      </c>
    </row>
    <row r="22" spans="1:11" x14ac:dyDescent="0.25">
      <c r="A22" s="9"/>
      <c r="B22" s="9"/>
      <c r="C22" s="9"/>
      <c r="D22" s="9"/>
      <c r="E22" s="9" t="s">
        <v>97</v>
      </c>
      <c r="F22" s="9"/>
      <c r="G22" s="9"/>
      <c r="H22" s="24">
        <v>2575</v>
      </c>
      <c r="I22" s="24">
        <v>3445</v>
      </c>
      <c r="J22" s="39">
        <f>ROUND((H22-I22),5)</f>
        <v>-870</v>
      </c>
      <c r="K22" s="31">
        <f>ROUND(IF(H22=0, IF(I22=0, 0, SIGN(-I22)), IF(I22=0, SIGN(H22), (H22-I22)/ABS(I22))),5)</f>
        <v>-0.25253999999999999</v>
      </c>
    </row>
    <row r="23" spans="1:11" x14ac:dyDescent="0.25">
      <c r="A23" s="9"/>
      <c r="B23" s="9"/>
      <c r="C23" s="9"/>
      <c r="D23" s="9"/>
      <c r="E23" s="9" t="s">
        <v>124</v>
      </c>
      <c r="F23" s="9"/>
      <c r="G23" s="9"/>
      <c r="H23" s="24">
        <v>200</v>
      </c>
      <c r="I23" s="24">
        <v>0</v>
      </c>
      <c r="J23" s="39">
        <f>ROUND((H23-I23),5)</f>
        <v>200</v>
      </c>
      <c r="K23" s="31">
        <f>ROUND(IF(H23=0, IF(I23=0, 0, SIGN(-I23)), IF(I23=0, SIGN(H23), (H23-I23)/ABS(I23))),5)</f>
        <v>1</v>
      </c>
    </row>
    <row r="24" spans="1:11" x14ac:dyDescent="0.25">
      <c r="A24" s="9"/>
      <c r="B24" s="9"/>
      <c r="C24" s="9"/>
      <c r="D24" s="9"/>
      <c r="E24" s="9" t="s">
        <v>103</v>
      </c>
      <c r="F24" s="9"/>
      <c r="G24" s="9"/>
      <c r="H24" s="24">
        <v>229.3</v>
      </c>
      <c r="I24" s="24">
        <v>338.42</v>
      </c>
      <c r="J24" s="39">
        <f>ROUND((H24-I24),5)</f>
        <v>-109.12</v>
      </c>
      <c r="K24" s="31">
        <f>ROUND(IF(H24=0, IF(I24=0, 0, SIGN(-I24)), IF(I24=0, SIGN(H24), (H24-I24)/ABS(I24))),5)</f>
        <v>-0.32244</v>
      </c>
    </row>
    <row r="25" spans="1:11" ht="15.75" thickBot="1" x14ac:dyDescent="0.3">
      <c r="A25" s="9"/>
      <c r="B25" s="9"/>
      <c r="C25" s="9"/>
      <c r="D25" s="9"/>
      <c r="E25" s="9" t="s">
        <v>109</v>
      </c>
      <c r="F25" s="9"/>
      <c r="G25" s="9"/>
      <c r="H25" s="24">
        <v>2860</v>
      </c>
      <c r="I25" s="24">
        <v>0</v>
      </c>
      <c r="J25" s="39">
        <f>ROUND((H25-I25),5)</f>
        <v>2860</v>
      </c>
      <c r="K25" s="31">
        <f>ROUND(IF(H25=0, IF(I25=0, 0, SIGN(-I25)), IF(I25=0, SIGN(H25), (H25-I25)/ABS(I25))),5)</f>
        <v>1</v>
      </c>
    </row>
    <row r="26" spans="1:11" ht="15.75" thickBot="1" x14ac:dyDescent="0.3">
      <c r="A26" s="9"/>
      <c r="B26" s="9"/>
      <c r="C26" s="9"/>
      <c r="D26" s="9" t="s">
        <v>1</v>
      </c>
      <c r="E26" s="9"/>
      <c r="F26" s="9"/>
      <c r="G26" s="9"/>
      <c r="H26" s="28">
        <f>ROUND(H7+H12+H16+SUM(H19:H25),5)</f>
        <v>70765.41</v>
      </c>
      <c r="I26" s="28">
        <f>ROUND(I7+I12+I16+SUM(I19:I25),5)</f>
        <v>62984.53</v>
      </c>
      <c r="J26" s="41">
        <f>ROUND((H26-I26),5)</f>
        <v>7780.88</v>
      </c>
      <c r="K26" s="33">
        <f>ROUND(IF(H26=0, IF(I26=0, 0, SIGN(-I26)), IF(I26=0, SIGN(H26), (H26-I26)/ABS(I26))),5)</f>
        <v>0.12354</v>
      </c>
    </row>
    <row r="27" spans="1:11" x14ac:dyDescent="0.25">
      <c r="A27" s="9"/>
      <c r="B27" s="9"/>
      <c r="C27" s="9" t="s">
        <v>2</v>
      </c>
      <c r="D27" s="9"/>
      <c r="E27" s="9"/>
      <c r="F27" s="9"/>
      <c r="G27" s="9"/>
      <c r="H27" s="24">
        <f>H26</f>
        <v>70765.41</v>
      </c>
      <c r="I27" s="24">
        <f>I26</f>
        <v>62984.53</v>
      </c>
      <c r="J27" s="39">
        <f>ROUND((H27-I27),5)</f>
        <v>7780.88</v>
      </c>
      <c r="K27" s="31">
        <f>ROUND(IF(H27=0, IF(I27=0, 0, SIGN(-I27)), IF(I27=0, SIGN(H27), (H27-I27)/ABS(I27))),5)</f>
        <v>0.12354</v>
      </c>
    </row>
    <row r="28" spans="1:11" x14ac:dyDescent="0.25">
      <c r="A28" s="9"/>
      <c r="B28" s="9"/>
      <c r="C28" s="9"/>
      <c r="D28" s="9" t="s">
        <v>64</v>
      </c>
      <c r="E28" s="9"/>
      <c r="F28" s="9"/>
      <c r="G28" s="9"/>
      <c r="H28" s="24"/>
      <c r="I28" s="24"/>
      <c r="J28" s="39"/>
      <c r="K28" s="31"/>
    </row>
    <row r="29" spans="1:11" x14ac:dyDescent="0.25">
      <c r="A29" s="9"/>
      <c r="B29" s="9"/>
      <c r="C29" s="9"/>
      <c r="D29" s="9"/>
      <c r="E29" s="9" t="s">
        <v>65</v>
      </c>
      <c r="F29" s="9"/>
      <c r="G29" s="9"/>
      <c r="H29" s="24"/>
      <c r="I29" s="24"/>
      <c r="J29" s="39"/>
      <c r="K29" s="31"/>
    </row>
    <row r="30" spans="1:11" ht="15.75" thickBot="1" x14ac:dyDescent="0.3">
      <c r="A30" s="9"/>
      <c r="B30" s="9"/>
      <c r="C30" s="9"/>
      <c r="D30" s="9"/>
      <c r="E30" s="9"/>
      <c r="F30" s="9" t="s">
        <v>66</v>
      </c>
      <c r="G30" s="9"/>
      <c r="H30" s="25">
        <v>3660</v>
      </c>
      <c r="I30" s="25">
        <v>8007</v>
      </c>
      <c r="J30" s="40">
        <f>ROUND((H30-I30),5)</f>
        <v>-4347</v>
      </c>
      <c r="K30" s="32">
        <f>ROUND(IF(H30=0, IF(I30=0, 0, SIGN(-I30)), IF(I30=0, SIGN(H30), (H30-I30)/ABS(I30))),5)</f>
        <v>-0.54290000000000005</v>
      </c>
    </row>
    <row r="31" spans="1:11" x14ac:dyDescent="0.25">
      <c r="A31" s="9"/>
      <c r="B31" s="9"/>
      <c r="C31" s="9"/>
      <c r="D31" s="9"/>
      <c r="E31" s="9" t="s">
        <v>67</v>
      </c>
      <c r="F31" s="9"/>
      <c r="G31" s="9"/>
      <c r="H31" s="24">
        <f>ROUND(SUM(H29:H30),5)</f>
        <v>3660</v>
      </c>
      <c r="I31" s="24">
        <f>ROUND(SUM(I29:I30),5)</f>
        <v>8007</v>
      </c>
      <c r="J31" s="39">
        <f>ROUND((H31-I31),5)</f>
        <v>-4347</v>
      </c>
      <c r="K31" s="31">
        <f>ROUND(IF(H31=0, IF(I31=0, 0, SIGN(-I31)), IF(I31=0, SIGN(H31), (H31-I31)/ABS(I31))),5)</f>
        <v>-0.54290000000000005</v>
      </c>
    </row>
    <row r="32" spans="1:11" x14ac:dyDescent="0.25">
      <c r="A32" s="9"/>
      <c r="B32" s="9"/>
      <c r="C32" s="9"/>
      <c r="D32" s="9"/>
      <c r="E32" s="9" t="s">
        <v>68</v>
      </c>
      <c r="F32" s="9"/>
      <c r="G32" s="9"/>
      <c r="H32" s="24"/>
      <c r="I32" s="24"/>
      <c r="J32" s="39"/>
      <c r="K32" s="31"/>
    </row>
    <row r="33" spans="1:11" x14ac:dyDescent="0.25">
      <c r="A33" s="9"/>
      <c r="B33" s="9"/>
      <c r="C33" s="9"/>
      <c r="D33" s="9"/>
      <c r="E33" s="9"/>
      <c r="F33" s="9" t="s">
        <v>69</v>
      </c>
      <c r="G33" s="9"/>
      <c r="H33" s="24">
        <v>887.99</v>
      </c>
      <c r="I33" s="24">
        <v>650.67999999999995</v>
      </c>
      <c r="J33" s="39">
        <f>ROUND((H33-I33),5)</f>
        <v>237.31</v>
      </c>
      <c r="K33" s="31">
        <f>ROUND(IF(H33=0, IF(I33=0, 0, SIGN(-I33)), IF(I33=0, SIGN(H33), (H33-I33)/ABS(I33))),5)</f>
        <v>0.36470999999999998</v>
      </c>
    </row>
    <row r="34" spans="1:11" x14ac:dyDescent="0.25">
      <c r="A34" s="9"/>
      <c r="B34" s="9"/>
      <c r="C34" s="9"/>
      <c r="D34" s="9"/>
      <c r="E34" s="9"/>
      <c r="F34" s="9" t="s">
        <v>83</v>
      </c>
      <c r="G34" s="9"/>
      <c r="H34" s="24"/>
      <c r="I34" s="24"/>
      <c r="J34" s="39"/>
      <c r="K34" s="31"/>
    </row>
    <row r="35" spans="1:11" ht="15.75" thickBot="1" x14ac:dyDescent="0.3">
      <c r="A35" s="9"/>
      <c r="B35" s="9"/>
      <c r="C35" s="9"/>
      <c r="D35" s="9"/>
      <c r="E35" s="9"/>
      <c r="F35" s="9"/>
      <c r="G35" s="9" t="s">
        <v>84</v>
      </c>
      <c r="H35" s="25">
        <v>63.51</v>
      </c>
      <c r="I35" s="25">
        <v>0</v>
      </c>
      <c r="J35" s="40">
        <f>ROUND((H35-I35),5)</f>
        <v>63.51</v>
      </c>
      <c r="K35" s="32">
        <f>ROUND(IF(H35=0, IF(I35=0, 0, SIGN(-I35)), IF(I35=0, SIGN(H35), (H35-I35)/ABS(I35))),5)</f>
        <v>1</v>
      </c>
    </row>
    <row r="36" spans="1:11" x14ac:dyDescent="0.25">
      <c r="A36" s="9"/>
      <c r="B36" s="9"/>
      <c r="C36" s="9"/>
      <c r="D36" s="9"/>
      <c r="E36" s="9"/>
      <c r="F36" s="9" t="s">
        <v>86</v>
      </c>
      <c r="G36" s="9"/>
      <c r="H36" s="24">
        <f>ROUND(SUM(H34:H35),5)</f>
        <v>63.51</v>
      </c>
      <c r="I36" s="24">
        <f>ROUND(SUM(I34:I35),5)</f>
        <v>0</v>
      </c>
      <c r="J36" s="39">
        <f>ROUND((H36-I36),5)</f>
        <v>63.51</v>
      </c>
      <c r="K36" s="31">
        <f>ROUND(IF(H36=0, IF(I36=0, 0, SIGN(-I36)), IF(I36=0, SIGN(H36), (H36-I36)/ABS(I36))),5)</f>
        <v>1</v>
      </c>
    </row>
    <row r="37" spans="1:11" x14ac:dyDescent="0.25">
      <c r="A37" s="9"/>
      <c r="B37" s="9"/>
      <c r="C37" s="9"/>
      <c r="D37" s="9"/>
      <c r="E37" s="9"/>
      <c r="F37" s="9" t="s">
        <v>71</v>
      </c>
      <c r="G37" s="9"/>
      <c r="H37" s="24"/>
      <c r="I37" s="24"/>
      <c r="J37" s="39"/>
      <c r="K37" s="31"/>
    </row>
    <row r="38" spans="1:11" ht="15.75" thickBot="1" x14ac:dyDescent="0.3">
      <c r="A38" s="9"/>
      <c r="B38" s="9"/>
      <c r="C38" s="9"/>
      <c r="D38" s="9"/>
      <c r="E38" s="9"/>
      <c r="F38" s="9"/>
      <c r="G38" s="9" t="s">
        <v>73</v>
      </c>
      <c r="H38" s="24">
        <v>368</v>
      </c>
      <c r="I38" s="24">
        <v>358</v>
      </c>
      <c r="J38" s="39">
        <f>ROUND((H38-I38),5)</f>
        <v>10</v>
      </c>
      <c r="K38" s="31">
        <f>ROUND(IF(H38=0, IF(I38=0, 0, SIGN(-I38)), IF(I38=0, SIGN(H38), (H38-I38)/ABS(I38))),5)</f>
        <v>2.793E-2</v>
      </c>
    </row>
    <row r="39" spans="1:11" ht="15.75" thickBot="1" x14ac:dyDescent="0.3">
      <c r="A39" s="9"/>
      <c r="B39" s="9"/>
      <c r="C39" s="9"/>
      <c r="D39" s="9"/>
      <c r="E39" s="9"/>
      <c r="F39" s="9" t="s">
        <v>74</v>
      </c>
      <c r="G39" s="9"/>
      <c r="H39" s="28">
        <f>ROUND(SUM(H37:H38),5)</f>
        <v>368</v>
      </c>
      <c r="I39" s="28">
        <f>ROUND(SUM(I37:I38),5)</f>
        <v>358</v>
      </c>
      <c r="J39" s="41">
        <f>ROUND((H39-I39),5)</f>
        <v>10</v>
      </c>
      <c r="K39" s="33">
        <f>ROUND(IF(H39=0, IF(I39=0, 0, SIGN(-I39)), IF(I39=0, SIGN(H39), (H39-I39)/ABS(I39))),5)</f>
        <v>2.793E-2</v>
      </c>
    </row>
    <row r="40" spans="1:11" x14ac:dyDescent="0.25">
      <c r="A40" s="9"/>
      <c r="B40" s="9"/>
      <c r="C40" s="9"/>
      <c r="D40" s="9"/>
      <c r="E40" s="9" t="s">
        <v>75</v>
      </c>
      <c r="F40" s="9"/>
      <c r="G40" s="9"/>
      <c r="H40" s="24">
        <f>ROUND(SUM(H32:H33)+H36+H39,5)</f>
        <v>1319.5</v>
      </c>
      <c r="I40" s="24">
        <f>ROUND(SUM(I32:I33)+I36+I39,5)</f>
        <v>1008.68</v>
      </c>
      <c r="J40" s="39">
        <f>ROUND((H40-I40),5)</f>
        <v>310.82</v>
      </c>
      <c r="K40" s="31">
        <f>ROUND(IF(H40=0, IF(I40=0, 0, SIGN(-I40)), IF(I40=0, SIGN(H40), (H40-I40)/ABS(I40))),5)</f>
        <v>0.30814999999999998</v>
      </c>
    </row>
    <row r="41" spans="1:11" x14ac:dyDescent="0.25">
      <c r="A41" s="9"/>
      <c r="B41" s="9"/>
      <c r="C41" s="9"/>
      <c r="D41" s="9"/>
      <c r="E41" s="9" t="s">
        <v>76</v>
      </c>
      <c r="F41" s="9"/>
      <c r="G41" s="9"/>
      <c r="H41" s="24"/>
      <c r="I41" s="24"/>
      <c r="J41" s="39"/>
      <c r="K41" s="31"/>
    </row>
    <row r="42" spans="1:11" ht="15.75" thickBot="1" x14ac:dyDescent="0.3">
      <c r="A42" s="9"/>
      <c r="B42" s="9"/>
      <c r="C42" s="9"/>
      <c r="D42" s="9"/>
      <c r="E42" s="9"/>
      <c r="F42" s="9" t="s">
        <v>77</v>
      </c>
      <c r="G42" s="9"/>
      <c r="H42" s="25">
        <v>15000</v>
      </c>
      <c r="I42" s="25">
        <v>13230</v>
      </c>
      <c r="J42" s="40">
        <f>ROUND((H42-I42),5)</f>
        <v>1770</v>
      </c>
      <c r="K42" s="32">
        <f>ROUND(IF(H42=0, IF(I42=0, 0, SIGN(-I42)), IF(I42=0, SIGN(H42), (H42-I42)/ABS(I42))),5)</f>
        <v>0.13378999999999999</v>
      </c>
    </row>
    <row r="43" spans="1:11" x14ac:dyDescent="0.25">
      <c r="A43" s="9"/>
      <c r="B43" s="9"/>
      <c r="C43" s="9"/>
      <c r="D43" s="9"/>
      <c r="E43" s="9" t="s">
        <v>79</v>
      </c>
      <c r="F43" s="9"/>
      <c r="G43" s="9"/>
      <c r="H43" s="24">
        <f>ROUND(SUM(H41:H42),5)</f>
        <v>15000</v>
      </c>
      <c r="I43" s="24">
        <f>ROUND(SUM(I41:I42),5)</f>
        <v>13230</v>
      </c>
      <c r="J43" s="39">
        <f>ROUND((H43-I43),5)</f>
        <v>1770</v>
      </c>
      <c r="K43" s="31">
        <f>ROUND(IF(H43=0, IF(I43=0, 0, SIGN(-I43)), IF(I43=0, SIGN(H43), (H43-I43)/ABS(I43))),5)</f>
        <v>0.13378999999999999</v>
      </c>
    </row>
    <row r="44" spans="1:11" x14ac:dyDescent="0.25">
      <c r="A44" s="9"/>
      <c r="B44" s="9"/>
      <c r="C44" s="9"/>
      <c r="D44" s="9"/>
      <c r="E44" s="9" t="s">
        <v>104</v>
      </c>
      <c r="F44" s="9"/>
      <c r="G44" s="9"/>
      <c r="H44" s="24">
        <v>1147.2</v>
      </c>
      <c r="I44" s="24">
        <v>1591.08</v>
      </c>
      <c r="J44" s="39">
        <f>ROUND((H44-I44),5)</f>
        <v>-443.88</v>
      </c>
      <c r="K44" s="31">
        <f>ROUND(IF(H44=0, IF(I44=0, 0, SIGN(-I44)), IF(I44=0, SIGN(H44), (H44-I44)/ABS(I44))),5)</f>
        <v>-0.27898000000000001</v>
      </c>
    </row>
    <row r="45" spans="1:11" x14ac:dyDescent="0.25">
      <c r="A45" s="9"/>
      <c r="B45" s="9"/>
      <c r="C45" s="9"/>
      <c r="D45" s="9"/>
      <c r="E45" s="9" t="s">
        <v>108</v>
      </c>
      <c r="F45" s="9"/>
      <c r="G45" s="9"/>
      <c r="H45" s="24">
        <v>1570.74</v>
      </c>
      <c r="I45" s="24">
        <v>2007.5</v>
      </c>
      <c r="J45" s="39">
        <f>ROUND((H45-I45),5)</f>
        <v>-436.76</v>
      </c>
      <c r="K45" s="31">
        <f>ROUND(IF(H45=0, IF(I45=0, 0, SIGN(-I45)), IF(I45=0, SIGN(H45), (H45-I45)/ABS(I45))),5)</f>
        <v>-0.21756</v>
      </c>
    </row>
    <row r="46" spans="1:11" ht="15.75" thickBot="1" x14ac:dyDescent="0.3">
      <c r="A46" s="9"/>
      <c r="B46" s="9"/>
      <c r="C46" s="9"/>
      <c r="D46" s="9"/>
      <c r="E46" s="9" t="s">
        <v>117</v>
      </c>
      <c r="F46" s="9"/>
      <c r="G46" s="9"/>
      <c r="H46" s="24">
        <v>360</v>
      </c>
      <c r="I46" s="24">
        <v>160</v>
      </c>
      <c r="J46" s="39">
        <f>ROUND((H46-I46),5)</f>
        <v>200</v>
      </c>
      <c r="K46" s="31">
        <f>ROUND(IF(H46=0, IF(I46=0, 0, SIGN(-I46)), IF(I46=0, SIGN(H46), (H46-I46)/ABS(I46))),5)</f>
        <v>1.25</v>
      </c>
    </row>
    <row r="47" spans="1:11" ht="15.75" thickBot="1" x14ac:dyDescent="0.3">
      <c r="A47" s="9"/>
      <c r="B47" s="9"/>
      <c r="C47" s="9"/>
      <c r="D47" s="9" t="s">
        <v>80</v>
      </c>
      <c r="E47" s="9"/>
      <c r="F47" s="9"/>
      <c r="G47" s="9"/>
      <c r="H47" s="27">
        <f>ROUND(H28+H31+H40+SUM(H43:H46),5)</f>
        <v>23057.439999999999</v>
      </c>
      <c r="I47" s="27">
        <f>ROUND(I28+I31+I40+SUM(I43:I46),5)</f>
        <v>26004.26</v>
      </c>
      <c r="J47" s="42">
        <f>ROUND((H47-I47),5)</f>
        <v>-2946.82</v>
      </c>
      <c r="K47" s="34">
        <f>ROUND(IF(H47=0, IF(I47=0, 0, SIGN(-I47)), IF(I47=0, SIGN(H47), (H47-I47)/ABS(I47))),5)</f>
        <v>-0.11332</v>
      </c>
    </row>
    <row r="48" spans="1:11" ht="15.75" thickBot="1" x14ac:dyDescent="0.3">
      <c r="A48" s="9"/>
      <c r="B48" s="9" t="s">
        <v>81</v>
      </c>
      <c r="C48" s="9"/>
      <c r="D48" s="9"/>
      <c r="E48" s="9"/>
      <c r="F48" s="9"/>
      <c r="G48" s="9"/>
      <c r="H48" s="27">
        <f>ROUND(H6+H27-H47,5)</f>
        <v>47707.97</v>
      </c>
      <c r="I48" s="27">
        <f>ROUND(I6+I27-I47,5)</f>
        <v>36980.269999999997</v>
      </c>
      <c r="J48" s="42">
        <f>ROUND((H48-I48),5)</f>
        <v>10727.7</v>
      </c>
      <c r="K48" s="34">
        <f>ROUND(IF(H48=0, IF(I48=0, 0, SIGN(-I48)), IF(I48=0, SIGN(H48), (H48-I48)/ABS(I48))),5)</f>
        <v>0.29009000000000001</v>
      </c>
    </row>
    <row r="49" spans="1:11" s="3" customFormat="1" ht="12" thickBot="1" x14ac:dyDescent="0.25">
      <c r="A49" s="9" t="s">
        <v>3</v>
      </c>
      <c r="B49" s="9"/>
      <c r="C49" s="9"/>
      <c r="D49" s="9"/>
      <c r="E49" s="9"/>
      <c r="F49" s="9"/>
      <c r="G49" s="9"/>
      <c r="H49" s="16">
        <f>H48</f>
        <v>47707.97</v>
      </c>
      <c r="I49" s="16">
        <f>I48</f>
        <v>36980.269999999997</v>
      </c>
      <c r="J49" s="43">
        <f>ROUND((H49-I49),5)</f>
        <v>10727.7</v>
      </c>
      <c r="K49" s="35">
        <f>ROUND(IF(H49=0, IF(I49=0, 0, SIGN(-I49)), IF(I49=0, SIGN(H49), (H49-I49)/ABS(I49))),5)</f>
        <v>0.29009000000000001</v>
      </c>
    </row>
    <row r="50" spans="1:11" ht="15.75" thickTop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56"/>
  <sheetViews>
    <sheetView workbookViewId="0">
      <selection activeCell="U17" sqref="U17"/>
    </sheetView>
  </sheetViews>
  <sheetFormatPr defaultRowHeight="15" x14ac:dyDescent="0.25"/>
  <cols>
    <col min="1" max="6" width="3" style="3" customWidth="1"/>
    <col min="7" max="7" width="27.85546875" style="3" customWidth="1"/>
    <col min="8" max="8" width="12.28515625" style="18" customWidth="1"/>
    <col min="9" max="9" width="7.85546875" style="18" customWidth="1"/>
    <col min="10" max="10" width="12" style="18" customWidth="1"/>
    <col min="11" max="11" width="11.5703125" style="18" customWidth="1"/>
    <col min="12" max="16384" width="9.140625" style="18"/>
  </cols>
  <sheetData>
    <row r="1" spans="1:11" ht="15.75" x14ac:dyDescent="0.25">
      <c r="A1" s="5" t="s">
        <v>18</v>
      </c>
      <c r="B1" s="9"/>
      <c r="C1" s="9"/>
      <c r="D1" s="9"/>
      <c r="E1" s="9"/>
      <c r="F1" s="9"/>
      <c r="G1" s="9"/>
      <c r="H1" s="4"/>
      <c r="I1" s="4"/>
      <c r="J1" s="4"/>
      <c r="K1" s="12" t="s">
        <v>147</v>
      </c>
    </row>
    <row r="2" spans="1:11" ht="18" x14ac:dyDescent="0.25">
      <c r="A2" s="6" t="s">
        <v>148</v>
      </c>
      <c r="B2" s="9"/>
      <c r="C2" s="9"/>
      <c r="D2" s="9"/>
      <c r="E2" s="9"/>
      <c r="F2" s="9"/>
      <c r="G2" s="9"/>
      <c r="H2" s="4"/>
      <c r="I2" s="4"/>
      <c r="J2" s="4"/>
      <c r="K2" s="7">
        <v>44868</v>
      </c>
    </row>
    <row r="3" spans="1:11" x14ac:dyDescent="0.25">
      <c r="A3" s="8" t="s">
        <v>149</v>
      </c>
      <c r="B3" s="9"/>
      <c r="C3" s="9"/>
      <c r="D3" s="9"/>
      <c r="E3" s="9"/>
      <c r="F3" s="9"/>
      <c r="G3" s="9"/>
      <c r="H3" s="4"/>
      <c r="I3" s="4"/>
      <c r="J3" s="4"/>
      <c r="K3" s="12" t="s">
        <v>115</v>
      </c>
    </row>
    <row r="4" spans="1:11" ht="15.75" thickBot="1" x14ac:dyDescent="0.3">
      <c r="A4" s="9"/>
      <c r="B4" s="9"/>
      <c r="C4" s="9"/>
      <c r="D4" s="9"/>
      <c r="E4" s="9"/>
      <c r="F4" s="9"/>
      <c r="G4" s="9"/>
      <c r="H4" s="29"/>
      <c r="I4" s="29"/>
      <c r="J4" s="29"/>
      <c r="K4" s="29"/>
    </row>
    <row r="5" spans="1:11" s="2" customFormat="1" ht="16.5" thickTop="1" thickBot="1" x14ac:dyDescent="0.3">
      <c r="A5" s="17"/>
      <c r="B5" s="17"/>
      <c r="C5" s="17"/>
      <c r="D5" s="17"/>
      <c r="E5" s="17"/>
      <c r="F5" s="17"/>
      <c r="G5" s="17"/>
      <c r="H5" s="30" t="s">
        <v>150</v>
      </c>
      <c r="I5" s="30" t="s">
        <v>11</v>
      </c>
      <c r="J5" s="30" t="s">
        <v>129</v>
      </c>
      <c r="K5" s="30" t="s">
        <v>113</v>
      </c>
    </row>
    <row r="6" spans="1:11" ht="15.75" thickTop="1" x14ac:dyDescent="0.25">
      <c r="A6" s="9"/>
      <c r="B6" s="9" t="s">
        <v>50</v>
      </c>
      <c r="C6" s="9"/>
      <c r="D6" s="9"/>
      <c r="E6" s="9"/>
      <c r="F6" s="9"/>
      <c r="G6" s="9"/>
      <c r="H6" s="24"/>
      <c r="I6" s="24"/>
      <c r="J6" s="24"/>
      <c r="K6" s="31"/>
    </row>
    <row r="7" spans="1:11" x14ac:dyDescent="0.25">
      <c r="A7" s="9"/>
      <c r="B7" s="9"/>
      <c r="C7" s="9"/>
      <c r="D7" s="9" t="s">
        <v>0</v>
      </c>
      <c r="E7" s="9"/>
      <c r="F7" s="9"/>
      <c r="G7" s="9"/>
      <c r="H7" s="24"/>
      <c r="I7" s="24"/>
      <c r="J7" s="24"/>
      <c r="K7" s="31"/>
    </row>
    <row r="8" spans="1:11" x14ac:dyDescent="0.25">
      <c r="A8" s="9"/>
      <c r="B8" s="9"/>
      <c r="C8" s="9"/>
      <c r="D8" s="9"/>
      <c r="E8" s="9" t="s">
        <v>51</v>
      </c>
      <c r="F8" s="9"/>
      <c r="G8" s="9"/>
      <c r="H8" s="24"/>
      <c r="I8" s="24"/>
      <c r="J8" s="24"/>
      <c r="K8" s="31"/>
    </row>
    <row r="9" spans="1:11" x14ac:dyDescent="0.25">
      <c r="A9" s="9"/>
      <c r="B9" s="9"/>
      <c r="C9" s="9"/>
      <c r="D9" s="9"/>
      <c r="E9" s="9"/>
      <c r="F9" s="9" t="s">
        <v>52</v>
      </c>
      <c r="G9" s="9"/>
      <c r="H9" s="24">
        <v>48100</v>
      </c>
      <c r="I9" s="24">
        <v>48100</v>
      </c>
      <c r="J9" s="24">
        <f>ROUND((H9-I9),5)</f>
        <v>0</v>
      </c>
      <c r="K9" s="31">
        <f>ROUND(IF(I9=0, IF(H9=0, 0, 1), H9/I9),5)</f>
        <v>1</v>
      </c>
    </row>
    <row r="10" spans="1:11" x14ac:dyDescent="0.25">
      <c r="A10" s="9"/>
      <c r="B10" s="9"/>
      <c r="C10" s="9"/>
      <c r="D10" s="9"/>
      <c r="E10" s="9"/>
      <c r="F10" s="9" t="s">
        <v>112</v>
      </c>
      <c r="G10" s="9"/>
      <c r="H10" s="24">
        <v>1300</v>
      </c>
      <c r="I10" s="24">
        <v>1300</v>
      </c>
      <c r="J10" s="24">
        <f>ROUND((H10-I10),5)</f>
        <v>0</v>
      </c>
      <c r="K10" s="31">
        <f>ROUND(IF(I10=0, IF(H10=0, 0, 1), H10/I10),5)</f>
        <v>1</v>
      </c>
    </row>
    <row r="11" spans="1:11" ht="15.75" thickBot="1" x14ac:dyDescent="0.3">
      <c r="A11" s="9"/>
      <c r="B11" s="9"/>
      <c r="C11" s="9"/>
      <c r="D11" s="9"/>
      <c r="E11" s="9"/>
      <c r="F11" s="9" t="s">
        <v>82</v>
      </c>
      <c r="G11" s="9"/>
      <c r="H11" s="25">
        <v>6500</v>
      </c>
      <c r="I11" s="25">
        <v>3900</v>
      </c>
      <c r="J11" s="25">
        <f>ROUND((H11-I11),5)</f>
        <v>2600</v>
      </c>
      <c r="K11" s="32">
        <f>ROUND(IF(I11=0, IF(H11=0, 0, 1), H11/I11),5)</f>
        <v>1.6666700000000001</v>
      </c>
    </row>
    <row r="12" spans="1:11" x14ac:dyDescent="0.25">
      <c r="A12" s="9"/>
      <c r="B12" s="9"/>
      <c r="C12" s="9"/>
      <c r="D12" s="9"/>
      <c r="E12" s="9" t="s">
        <v>53</v>
      </c>
      <c r="F12" s="9"/>
      <c r="G12" s="9"/>
      <c r="H12" s="24">
        <f>ROUND(SUM(H8:H11),5)</f>
        <v>55900</v>
      </c>
      <c r="I12" s="24">
        <f>ROUND(SUM(I8:I11),5)</f>
        <v>53300</v>
      </c>
      <c r="J12" s="24">
        <f>ROUND((H12-I12),5)</f>
        <v>2600</v>
      </c>
      <c r="K12" s="31">
        <f>ROUND(IF(I12=0, IF(H12=0, 0, 1), H12/I12),5)</f>
        <v>1.04878</v>
      </c>
    </row>
    <row r="13" spans="1:11" x14ac:dyDescent="0.25">
      <c r="A13" s="9"/>
      <c r="B13" s="9"/>
      <c r="C13" s="9"/>
      <c r="D13" s="9"/>
      <c r="E13" s="9" t="s">
        <v>54</v>
      </c>
      <c r="F13" s="9"/>
      <c r="G13" s="9"/>
      <c r="H13" s="24"/>
      <c r="I13" s="24"/>
      <c r="J13" s="24"/>
      <c r="K13" s="31"/>
    </row>
    <row r="14" spans="1:11" x14ac:dyDescent="0.25">
      <c r="A14" s="9"/>
      <c r="B14" s="9"/>
      <c r="C14" s="9"/>
      <c r="D14" s="9"/>
      <c r="E14" s="9"/>
      <c r="F14" s="9" t="s">
        <v>55</v>
      </c>
      <c r="G14" s="9"/>
      <c r="H14" s="24">
        <v>7200</v>
      </c>
      <c r="I14" s="24">
        <v>6000</v>
      </c>
      <c r="J14" s="24">
        <f>ROUND((H14-I14),5)</f>
        <v>1200</v>
      </c>
      <c r="K14" s="31">
        <f>ROUND(IF(I14=0, IF(H14=0, 0, 1), H14/I14),5)</f>
        <v>1.2</v>
      </c>
    </row>
    <row r="15" spans="1:11" ht="15.75" thickBot="1" x14ac:dyDescent="0.3">
      <c r="A15" s="9"/>
      <c r="B15" s="9"/>
      <c r="C15" s="9"/>
      <c r="D15" s="9"/>
      <c r="E15" s="9"/>
      <c r="F15" s="9" t="s">
        <v>56</v>
      </c>
      <c r="G15" s="9"/>
      <c r="H15" s="25">
        <v>0</v>
      </c>
      <c r="I15" s="25">
        <v>1200</v>
      </c>
      <c r="J15" s="25">
        <f>ROUND((H15-I15),5)</f>
        <v>-1200</v>
      </c>
      <c r="K15" s="32">
        <f>ROUND(IF(I15=0, IF(H15=0, 0, 1), H15/I15),5)</f>
        <v>0</v>
      </c>
    </row>
    <row r="16" spans="1:11" x14ac:dyDescent="0.25">
      <c r="A16" s="9"/>
      <c r="B16" s="9"/>
      <c r="C16" s="9"/>
      <c r="D16" s="9"/>
      <c r="E16" s="9" t="s">
        <v>57</v>
      </c>
      <c r="F16" s="9"/>
      <c r="G16" s="9"/>
      <c r="H16" s="24">
        <f>ROUND(SUM(H13:H15),5)</f>
        <v>7200</v>
      </c>
      <c r="I16" s="24">
        <f>ROUND(SUM(I13:I15),5)</f>
        <v>7200</v>
      </c>
      <c r="J16" s="24">
        <f>ROUND((H16-I16),5)</f>
        <v>0</v>
      </c>
      <c r="K16" s="31">
        <f>ROUND(IF(I16=0, IF(H16=0, 0, 1), H16/I16),5)</f>
        <v>1</v>
      </c>
    </row>
    <row r="17" spans="1:11" x14ac:dyDescent="0.25">
      <c r="A17" s="9"/>
      <c r="B17" s="9"/>
      <c r="C17" s="9"/>
      <c r="D17" s="9"/>
      <c r="E17" s="9" t="s">
        <v>58</v>
      </c>
      <c r="F17" s="9"/>
      <c r="G17" s="9"/>
      <c r="H17" s="24"/>
      <c r="I17" s="24"/>
      <c r="J17" s="24"/>
      <c r="K17" s="31"/>
    </row>
    <row r="18" spans="1:11" ht="15.75" thickBot="1" x14ac:dyDescent="0.3">
      <c r="A18" s="9"/>
      <c r="B18" s="9"/>
      <c r="C18" s="9"/>
      <c r="D18" s="9"/>
      <c r="E18" s="9"/>
      <c r="F18" s="9" t="s">
        <v>59</v>
      </c>
      <c r="G18" s="9"/>
      <c r="H18" s="25">
        <v>1800</v>
      </c>
      <c r="I18" s="25">
        <v>3000</v>
      </c>
      <c r="J18" s="25">
        <f>ROUND((H18-I18),5)</f>
        <v>-1200</v>
      </c>
      <c r="K18" s="32">
        <f>ROUND(IF(I18=0, IF(H18=0, 0, 1), H18/I18),5)</f>
        <v>0.6</v>
      </c>
    </row>
    <row r="19" spans="1:11" x14ac:dyDescent="0.25">
      <c r="A19" s="9"/>
      <c r="B19" s="9"/>
      <c r="C19" s="9"/>
      <c r="D19" s="9"/>
      <c r="E19" s="9" t="s">
        <v>60</v>
      </c>
      <c r="F19" s="9"/>
      <c r="G19" s="9"/>
      <c r="H19" s="24">
        <f>ROUND(SUM(H17:H18),5)</f>
        <v>1800</v>
      </c>
      <c r="I19" s="24">
        <f>ROUND(SUM(I17:I18),5)</f>
        <v>3000</v>
      </c>
      <c r="J19" s="24">
        <f>ROUND((H19-I19),5)</f>
        <v>-1200</v>
      </c>
      <c r="K19" s="31">
        <f>ROUND(IF(I19=0, IF(H19=0, 0, 1), H19/I19),5)</f>
        <v>0.6</v>
      </c>
    </row>
    <row r="20" spans="1:11" x14ac:dyDescent="0.25">
      <c r="A20" s="9"/>
      <c r="B20" s="9"/>
      <c r="C20" s="9"/>
      <c r="D20" s="9"/>
      <c r="E20" s="9" t="s">
        <v>61</v>
      </c>
      <c r="F20" s="9"/>
      <c r="G20" s="9"/>
      <c r="H20" s="24">
        <v>1.1100000000000001</v>
      </c>
      <c r="I20" s="24">
        <v>3.31</v>
      </c>
      <c r="J20" s="24">
        <f>ROUND((H20-I20),5)</f>
        <v>-2.2000000000000002</v>
      </c>
      <c r="K20" s="31">
        <f>ROUND(IF(I20=0, IF(H20=0, 0, 1), H20/I20),5)</f>
        <v>0.33534999999999998</v>
      </c>
    </row>
    <row r="21" spans="1:11" x14ac:dyDescent="0.25">
      <c r="A21" s="9"/>
      <c r="B21" s="9"/>
      <c r="C21" s="9"/>
      <c r="D21" s="9"/>
      <c r="E21" s="9" t="s">
        <v>95</v>
      </c>
      <c r="F21" s="9"/>
      <c r="G21" s="9"/>
      <c r="H21" s="24">
        <v>0</v>
      </c>
      <c r="I21" s="24">
        <v>0</v>
      </c>
      <c r="J21" s="24">
        <f>ROUND((H21-I21),5)</f>
        <v>0</v>
      </c>
      <c r="K21" s="31">
        <f>ROUND(IF(I21=0, IF(H21=0, 0, 1), H21/I21),5)</f>
        <v>0</v>
      </c>
    </row>
    <row r="22" spans="1:11" x14ac:dyDescent="0.25">
      <c r="A22" s="9"/>
      <c r="B22" s="9"/>
      <c r="C22" s="9"/>
      <c r="D22" s="9"/>
      <c r="E22" s="9" t="s">
        <v>97</v>
      </c>
      <c r="F22" s="9"/>
      <c r="G22" s="9"/>
      <c r="H22" s="24">
        <v>2575</v>
      </c>
      <c r="I22" s="24">
        <v>6395</v>
      </c>
      <c r="J22" s="24">
        <f>ROUND((H22-I22),5)</f>
        <v>-3820</v>
      </c>
      <c r="K22" s="31">
        <f>ROUND(IF(I22=0, IF(H22=0, 0, 1), H22/I22),5)</f>
        <v>0.40266000000000002</v>
      </c>
    </row>
    <row r="23" spans="1:11" x14ac:dyDescent="0.25">
      <c r="A23" s="9"/>
      <c r="B23" s="9"/>
      <c r="C23" s="9"/>
      <c r="D23" s="9"/>
      <c r="E23" s="9" t="s">
        <v>124</v>
      </c>
      <c r="F23" s="9"/>
      <c r="G23" s="9"/>
      <c r="H23" s="24">
        <v>200</v>
      </c>
      <c r="I23" s="24">
        <v>800</v>
      </c>
      <c r="J23" s="24">
        <f>ROUND((H23-I23),5)</f>
        <v>-600</v>
      </c>
      <c r="K23" s="31">
        <f>ROUND(IF(I23=0, IF(H23=0, 0, 1), H23/I23),5)</f>
        <v>0.25</v>
      </c>
    </row>
    <row r="24" spans="1:11" x14ac:dyDescent="0.25">
      <c r="A24" s="9"/>
      <c r="B24" s="9"/>
      <c r="C24" s="9"/>
      <c r="D24" s="9"/>
      <c r="E24" s="9" t="s">
        <v>103</v>
      </c>
      <c r="F24" s="9"/>
      <c r="G24" s="9"/>
      <c r="H24" s="24">
        <v>229.3</v>
      </c>
      <c r="I24" s="24">
        <v>500</v>
      </c>
      <c r="J24" s="24">
        <f>ROUND((H24-I24),5)</f>
        <v>-270.7</v>
      </c>
      <c r="K24" s="31">
        <f>ROUND(IF(I24=0, IF(H24=0, 0, 1), H24/I24),5)</f>
        <v>0.45860000000000001</v>
      </c>
    </row>
    <row r="25" spans="1:11" ht="15.75" thickBot="1" x14ac:dyDescent="0.3">
      <c r="A25" s="9"/>
      <c r="B25" s="9"/>
      <c r="C25" s="9"/>
      <c r="D25" s="9"/>
      <c r="E25" s="9" t="s">
        <v>109</v>
      </c>
      <c r="F25" s="9"/>
      <c r="G25" s="9"/>
      <c r="H25" s="24">
        <v>2860</v>
      </c>
      <c r="I25" s="24">
        <v>0</v>
      </c>
      <c r="J25" s="24">
        <f>ROUND((H25-I25),5)</f>
        <v>2860</v>
      </c>
      <c r="K25" s="31">
        <f>ROUND(IF(I25=0, IF(H25=0, 0, 1), H25/I25),5)</f>
        <v>1</v>
      </c>
    </row>
    <row r="26" spans="1:11" ht="15.75" thickBot="1" x14ac:dyDescent="0.3">
      <c r="A26" s="9"/>
      <c r="B26" s="9"/>
      <c r="C26" s="9"/>
      <c r="D26" s="9" t="s">
        <v>1</v>
      </c>
      <c r="E26" s="9"/>
      <c r="F26" s="9"/>
      <c r="G26" s="9"/>
      <c r="H26" s="28">
        <f>ROUND(H7+H12+H16+SUM(H19:H25),5)</f>
        <v>70765.41</v>
      </c>
      <c r="I26" s="28">
        <f>ROUND(I7+I12+I16+SUM(I19:I25),5)</f>
        <v>71198.31</v>
      </c>
      <c r="J26" s="28">
        <f>ROUND((H26-I26),5)</f>
        <v>-432.9</v>
      </c>
      <c r="K26" s="33">
        <f>ROUND(IF(I26=0, IF(H26=0, 0, 1), H26/I26),5)</f>
        <v>0.99392000000000003</v>
      </c>
    </row>
    <row r="27" spans="1:11" x14ac:dyDescent="0.25">
      <c r="A27" s="9"/>
      <c r="B27" s="9"/>
      <c r="C27" s="9" t="s">
        <v>2</v>
      </c>
      <c r="D27" s="9"/>
      <c r="E27" s="9"/>
      <c r="F27" s="9"/>
      <c r="G27" s="9"/>
      <c r="H27" s="24">
        <f>H26</f>
        <v>70765.41</v>
      </c>
      <c r="I27" s="24">
        <f>I26</f>
        <v>71198.31</v>
      </c>
      <c r="J27" s="24">
        <f>ROUND((H27-I27),5)</f>
        <v>-432.9</v>
      </c>
      <c r="K27" s="31">
        <f>ROUND(IF(I27=0, IF(H27=0, 0, 1), H27/I27),5)</f>
        <v>0.99392000000000003</v>
      </c>
    </row>
    <row r="28" spans="1:11" x14ac:dyDescent="0.25">
      <c r="A28" s="9"/>
      <c r="B28" s="9"/>
      <c r="C28" s="9"/>
      <c r="D28" s="9" t="s">
        <v>64</v>
      </c>
      <c r="E28" s="9"/>
      <c r="F28" s="9"/>
      <c r="G28" s="9"/>
      <c r="H28" s="24"/>
      <c r="I28" s="24"/>
      <c r="J28" s="24"/>
      <c r="K28" s="31"/>
    </row>
    <row r="29" spans="1:11" x14ac:dyDescent="0.25">
      <c r="A29" s="9"/>
      <c r="B29" s="9"/>
      <c r="C29" s="9"/>
      <c r="D29" s="9"/>
      <c r="E29" s="9" t="s">
        <v>65</v>
      </c>
      <c r="F29" s="9"/>
      <c r="G29" s="9"/>
      <c r="H29" s="24"/>
      <c r="I29" s="24"/>
      <c r="J29" s="24"/>
      <c r="K29" s="31"/>
    </row>
    <row r="30" spans="1:11" x14ac:dyDescent="0.25">
      <c r="A30" s="9"/>
      <c r="B30" s="9"/>
      <c r="C30" s="9"/>
      <c r="D30" s="9"/>
      <c r="E30" s="9"/>
      <c r="F30" s="9" t="s">
        <v>125</v>
      </c>
      <c r="G30" s="9"/>
      <c r="H30" s="24">
        <v>0</v>
      </c>
      <c r="I30" s="24">
        <v>1000</v>
      </c>
      <c r="J30" s="24">
        <f>ROUND((H30-I30),5)</f>
        <v>-1000</v>
      </c>
      <c r="K30" s="31">
        <f>ROUND(IF(I30=0, IF(H30=0, 0, 1), H30/I30),5)</f>
        <v>0</v>
      </c>
    </row>
    <row r="31" spans="1:11" ht="15.75" thickBot="1" x14ac:dyDescent="0.3">
      <c r="A31" s="9"/>
      <c r="B31" s="9"/>
      <c r="C31" s="9"/>
      <c r="D31" s="9"/>
      <c r="E31" s="9"/>
      <c r="F31" s="9" t="s">
        <v>66</v>
      </c>
      <c r="G31" s="9"/>
      <c r="H31" s="25">
        <v>3660</v>
      </c>
      <c r="I31" s="25">
        <v>18000</v>
      </c>
      <c r="J31" s="25">
        <f>ROUND((H31-I31),5)</f>
        <v>-14340</v>
      </c>
      <c r="K31" s="32">
        <f>ROUND(IF(I31=0, IF(H31=0, 0, 1), H31/I31),5)</f>
        <v>0.20333000000000001</v>
      </c>
    </row>
    <row r="32" spans="1:11" x14ac:dyDescent="0.25">
      <c r="A32" s="9"/>
      <c r="B32" s="9"/>
      <c r="C32" s="9"/>
      <c r="D32" s="9"/>
      <c r="E32" s="9" t="s">
        <v>67</v>
      </c>
      <c r="F32" s="9"/>
      <c r="G32" s="9"/>
      <c r="H32" s="24">
        <f>ROUND(SUM(H29:H31),5)</f>
        <v>3660</v>
      </c>
      <c r="I32" s="24">
        <f>ROUND(SUM(I29:I31),5)</f>
        <v>19000</v>
      </c>
      <c r="J32" s="24">
        <f>ROUND((H32-I32),5)</f>
        <v>-15340</v>
      </c>
      <c r="K32" s="31">
        <f>ROUND(IF(I32=0, IF(H32=0, 0, 1), H32/I32),5)</f>
        <v>0.19263</v>
      </c>
    </row>
    <row r="33" spans="1:11" x14ac:dyDescent="0.25">
      <c r="A33" s="9"/>
      <c r="B33" s="9"/>
      <c r="C33" s="9"/>
      <c r="D33" s="9"/>
      <c r="E33" s="9" t="s">
        <v>68</v>
      </c>
      <c r="F33" s="9"/>
      <c r="G33" s="9"/>
      <c r="H33" s="24"/>
      <c r="I33" s="24"/>
      <c r="J33" s="24"/>
      <c r="K33" s="31"/>
    </row>
    <row r="34" spans="1:11" x14ac:dyDescent="0.25">
      <c r="A34" s="9"/>
      <c r="B34" s="9"/>
      <c r="C34" s="9"/>
      <c r="D34" s="9"/>
      <c r="E34" s="9"/>
      <c r="F34" s="9" t="s">
        <v>69</v>
      </c>
      <c r="G34" s="9"/>
      <c r="H34" s="24">
        <v>887.99</v>
      </c>
      <c r="I34" s="24">
        <v>1200</v>
      </c>
      <c r="J34" s="24">
        <f>ROUND((H34-I34),5)</f>
        <v>-312.01</v>
      </c>
      <c r="K34" s="31">
        <f>ROUND(IF(I34=0, IF(H34=0, 0, 1), H34/I34),5)</f>
        <v>0.73999000000000004</v>
      </c>
    </row>
    <row r="35" spans="1:11" x14ac:dyDescent="0.25">
      <c r="A35" s="9"/>
      <c r="B35" s="9"/>
      <c r="C35" s="9"/>
      <c r="D35" s="9"/>
      <c r="E35" s="9"/>
      <c r="F35" s="9" t="s">
        <v>70</v>
      </c>
      <c r="G35" s="9"/>
      <c r="H35" s="24">
        <v>0</v>
      </c>
      <c r="I35" s="24">
        <v>1840</v>
      </c>
      <c r="J35" s="24">
        <f>ROUND((H35-I35),5)</f>
        <v>-1840</v>
      </c>
      <c r="K35" s="31">
        <f>ROUND(IF(I35=0, IF(H35=0, 0, 1), H35/I35),5)</f>
        <v>0</v>
      </c>
    </row>
    <row r="36" spans="1:11" x14ac:dyDescent="0.25">
      <c r="A36" s="9"/>
      <c r="B36" s="9"/>
      <c r="C36" s="9"/>
      <c r="D36" s="9"/>
      <c r="E36" s="9"/>
      <c r="F36" s="9" t="s">
        <v>83</v>
      </c>
      <c r="G36" s="9"/>
      <c r="H36" s="24"/>
      <c r="I36" s="24"/>
      <c r="J36" s="24"/>
      <c r="K36" s="31"/>
    </row>
    <row r="37" spans="1:11" x14ac:dyDescent="0.25">
      <c r="A37" s="9"/>
      <c r="B37" s="9"/>
      <c r="C37" s="9"/>
      <c r="D37" s="9"/>
      <c r="E37" s="9"/>
      <c r="F37" s="9"/>
      <c r="G37" s="9" t="s">
        <v>84</v>
      </c>
      <c r="H37" s="24">
        <v>63.51</v>
      </c>
      <c r="I37" s="24">
        <v>0</v>
      </c>
      <c r="J37" s="24">
        <f>ROUND((H37-I37),5)</f>
        <v>63.51</v>
      </c>
      <c r="K37" s="31">
        <f>ROUND(IF(I37=0, IF(H37=0, 0, 1), H37/I37),5)</f>
        <v>1</v>
      </c>
    </row>
    <row r="38" spans="1:11" ht="15.75" thickBot="1" x14ac:dyDescent="0.3">
      <c r="A38" s="9"/>
      <c r="B38" s="9"/>
      <c r="C38" s="9"/>
      <c r="D38" s="9"/>
      <c r="E38" s="9"/>
      <c r="F38" s="9"/>
      <c r="G38" s="9" t="s">
        <v>85</v>
      </c>
      <c r="H38" s="25">
        <v>0</v>
      </c>
      <c r="I38" s="25">
        <v>648</v>
      </c>
      <c r="J38" s="25">
        <f>ROUND((H38-I38),5)</f>
        <v>-648</v>
      </c>
      <c r="K38" s="32">
        <f>ROUND(IF(I38=0, IF(H38=0, 0, 1), H38/I38),5)</f>
        <v>0</v>
      </c>
    </row>
    <row r="39" spans="1:11" x14ac:dyDescent="0.25">
      <c r="A39" s="9"/>
      <c r="B39" s="9"/>
      <c r="C39" s="9"/>
      <c r="D39" s="9"/>
      <c r="E39" s="9"/>
      <c r="F39" s="9" t="s">
        <v>86</v>
      </c>
      <c r="G39" s="9"/>
      <c r="H39" s="24">
        <f>ROUND(SUM(H36:H38),5)</f>
        <v>63.51</v>
      </c>
      <c r="I39" s="24">
        <f>ROUND(SUM(I36:I38),5)</f>
        <v>648</v>
      </c>
      <c r="J39" s="24">
        <f>ROUND((H39-I39),5)</f>
        <v>-584.49</v>
      </c>
      <c r="K39" s="31">
        <f>ROUND(IF(I39=0, IF(H39=0, 0, 1), H39/I39),5)</f>
        <v>9.801E-2</v>
      </c>
    </row>
    <row r="40" spans="1:11" x14ac:dyDescent="0.25">
      <c r="A40" s="9"/>
      <c r="B40" s="9"/>
      <c r="C40" s="9"/>
      <c r="D40" s="9"/>
      <c r="E40" s="9"/>
      <c r="F40" s="9" t="s">
        <v>71</v>
      </c>
      <c r="G40" s="9"/>
      <c r="H40" s="24"/>
      <c r="I40" s="24"/>
      <c r="J40" s="24"/>
      <c r="K40" s="31"/>
    </row>
    <row r="41" spans="1:11" x14ac:dyDescent="0.25">
      <c r="A41" s="9"/>
      <c r="B41" s="9"/>
      <c r="C41" s="9"/>
      <c r="D41" s="9"/>
      <c r="E41" s="9"/>
      <c r="F41" s="9"/>
      <c r="G41" s="9" t="s">
        <v>73</v>
      </c>
      <c r="H41" s="24">
        <v>368</v>
      </c>
      <c r="I41" s="24">
        <v>358</v>
      </c>
      <c r="J41" s="24">
        <f>ROUND((H41-I41),5)</f>
        <v>10</v>
      </c>
      <c r="K41" s="31">
        <f>ROUND(IF(I41=0, IF(H41=0, 0, 1), H41/I41),5)</f>
        <v>1.02793</v>
      </c>
    </row>
    <row r="42" spans="1:11" ht="15.75" thickBot="1" x14ac:dyDescent="0.3">
      <c r="A42" s="9"/>
      <c r="B42" s="9"/>
      <c r="C42" s="9"/>
      <c r="D42" s="9"/>
      <c r="E42" s="9"/>
      <c r="F42" s="9"/>
      <c r="G42" s="9" t="s">
        <v>123</v>
      </c>
      <c r="H42" s="24">
        <v>0</v>
      </c>
      <c r="I42" s="24">
        <v>3642</v>
      </c>
      <c r="J42" s="24">
        <f>ROUND((H42-I42),5)</f>
        <v>-3642</v>
      </c>
      <c r="K42" s="31">
        <f>ROUND(IF(I42=0, IF(H42=0, 0, 1), H42/I42),5)</f>
        <v>0</v>
      </c>
    </row>
    <row r="43" spans="1:11" ht="15.75" thickBot="1" x14ac:dyDescent="0.3">
      <c r="A43" s="9"/>
      <c r="B43" s="9"/>
      <c r="C43" s="9"/>
      <c r="D43" s="9"/>
      <c r="E43" s="9"/>
      <c r="F43" s="9" t="s">
        <v>74</v>
      </c>
      <c r="G43" s="9"/>
      <c r="H43" s="28">
        <f>ROUND(SUM(H40:H42),5)</f>
        <v>368</v>
      </c>
      <c r="I43" s="28">
        <f>ROUND(SUM(I40:I42),5)</f>
        <v>4000</v>
      </c>
      <c r="J43" s="28">
        <f>ROUND((H43-I43),5)</f>
        <v>-3632</v>
      </c>
      <c r="K43" s="33">
        <f>ROUND(IF(I43=0, IF(H43=0, 0, 1), H43/I43),5)</f>
        <v>9.1999999999999998E-2</v>
      </c>
    </row>
    <row r="44" spans="1:11" x14ac:dyDescent="0.25">
      <c r="A44" s="9"/>
      <c r="B44" s="9"/>
      <c r="C44" s="9"/>
      <c r="D44" s="9"/>
      <c r="E44" s="9" t="s">
        <v>75</v>
      </c>
      <c r="F44" s="9"/>
      <c r="G44" s="9"/>
      <c r="H44" s="24">
        <f>ROUND(SUM(H33:H35)+H39+H43,5)</f>
        <v>1319.5</v>
      </c>
      <c r="I44" s="24">
        <f>ROUND(SUM(I33:I35)+I39+I43,5)</f>
        <v>7688</v>
      </c>
      <c r="J44" s="24">
        <f>ROUND((H44-I44),5)</f>
        <v>-6368.5</v>
      </c>
      <c r="K44" s="31">
        <f>ROUND(IF(I44=0, IF(H44=0, 0, 1), H44/I44),5)</f>
        <v>0.17163</v>
      </c>
    </row>
    <row r="45" spans="1:11" x14ac:dyDescent="0.25">
      <c r="A45" s="9"/>
      <c r="B45" s="9"/>
      <c r="C45" s="9"/>
      <c r="D45" s="9"/>
      <c r="E45" s="9" t="s">
        <v>76</v>
      </c>
      <c r="F45" s="9"/>
      <c r="G45" s="9"/>
      <c r="H45" s="24"/>
      <c r="I45" s="24"/>
      <c r="J45" s="24"/>
      <c r="K45" s="31"/>
    </row>
    <row r="46" spans="1:11" x14ac:dyDescent="0.25">
      <c r="A46" s="9"/>
      <c r="B46" s="9"/>
      <c r="C46" s="9"/>
      <c r="D46" s="9"/>
      <c r="E46" s="9"/>
      <c r="F46" s="9" t="s">
        <v>77</v>
      </c>
      <c r="G46" s="9"/>
      <c r="H46" s="24">
        <v>15000</v>
      </c>
      <c r="I46" s="24">
        <v>45000</v>
      </c>
      <c r="J46" s="24">
        <f>ROUND((H46-I46),5)</f>
        <v>-30000</v>
      </c>
      <c r="K46" s="31">
        <f>ROUND(IF(I46=0, IF(H46=0, 0, 1), H46/I46),5)</f>
        <v>0.33333000000000002</v>
      </c>
    </row>
    <row r="47" spans="1:11" ht="15.75" thickBot="1" x14ac:dyDescent="0.3">
      <c r="A47" s="9"/>
      <c r="B47" s="9"/>
      <c r="C47" s="9"/>
      <c r="D47" s="9"/>
      <c r="E47" s="9"/>
      <c r="F47" s="9" t="s">
        <v>78</v>
      </c>
      <c r="G47" s="9"/>
      <c r="H47" s="25">
        <v>0</v>
      </c>
      <c r="I47" s="25">
        <v>2000</v>
      </c>
      <c r="J47" s="25">
        <f>ROUND((H47-I47),5)</f>
        <v>-2000</v>
      </c>
      <c r="K47" s="32">
        <f>ROUND(IF(I47=0, IF(H47=0, 0, 1), H47/I47),5)</f>
        <v>0</v>
      </c>
    </row>
    <row r="48" spans="1:11" x14ac:dyDescent="0.25">
      <c r="A48" s="9"/>
      <c r="B48" s="9"/>
      <c r="C48" s="9"/>
      <c r="D48" s="9"/>
      <c r="E48" s="9" t="s">
        <v>79</v>
      </c>
      <c r="F48" s="9"/>
      <c r="G48" s="9"/>
      <c r="H48" s="24">
        <f>ROUND(SUM(H45:H47),5)</f>
        <v>15000</v>
      </c>
      <c r="I48" s="24">
        <f>ROUND(SUM(I45:I47),5)</f>
        <v>47000</v>
      </c>
      <c r="J48" s="24">
        <f>ROUND((H48-I48),5)</f>
        <v>-32000</v>
      </c>
      <c r="K48" s="31">
        <f>ROUND(IF(I48=0, IF(H48=0, 0, 1), H48/I48),5)</f>
        <v>0.31914999999999999</v>
      </c>
    </row>
    <row r="49" spans="1:15" x14ac:dyDescent="0.25">
      <c r="A49" s="9"/>
      <c r="B49" s="9"/>
      <c r="C49" s="9"/>
      <c r="D49" s="9"/>
      <c r="E49" s="9" t="s">
        <v>126</v>
      </c>
      <c r="F49" s="9"/>
      <c r="G49" s="9"/>
      <c r="H49" s="24">
        <v>0</v>
      </c>
      <c r="I49" s="24">
        <v>150</v>
      </c>
      <c r="J49" s="24">
        <f>ROUND((H49-I49),5)</f>
        <v>-150</v>
      </c>
      <c r="K49" s="31">
        <f>ROUND(IF(I49=0, IF(H49=0, 0, 1), H49/I49),5)</f>
        <v>0</v>
      </c>
    </row>
    <row r="50" spans="1:15" x14ac:dyDescent="0.25">
      <c r="A50" s="9"/>
      <c r="B50" s="9"/>
      <c r="C50" s="9"/>
      <c r="D50" s="9"/>
      <c r="E50" s="9" t="s">
        <v>104</v>
      </c>
      <c r="F50" s="9"/>
      <c r="G50" s="9"/>
      <c r="H50" s="24">
        <v>1147.2</v>
      </c>
      <c r="I50" s="24">
        <v>0</v>
      </c>
      <c r="J50" s="24">
        <f>ROUND((H50-I50),5)</f>
        <v>1147.2</v>
      </c>
      <c r="K50" s="31">
        <f>ROUND(IF(I50=0, IF(H50=0, 0, 1), H50/I50),5)</f>
        <v>1</v>
      </c>
    </row>
    <row r="51" spans="1:15" x14ac:dyDescent="0.25">
      <c r="A51" s="9"/>
      <c r="B51" s="9"/>
      <c r="C51" s="9"/>
      <c r="D51" s="9"/>
      <c r="E51" s="9" t="s">
        <v>108</v>
      </c>
      <c r="F51" s="9"/>
      <c r="G51" s="9"/>
      <c r="H51" s="24">
        <v>1570.74</v>
      </c>
      <c r="I51" s="24">
        <v>0</v>
      </c>
      <c r="J51" s="24">
        <f>ROUND((H51-I51),5)</f>
        <v>1570.74</v>
      </c>
      <c r="K51" s="31">
        <f>ROUND(IF(I51=0, IF(H51=0, 0, 1), H51/I51),5)</f>
        <v>1</v>
      </c>
    </row>
    <row r="52" spans="1:15" ht="15.75" thickBot="1" x14ac:dyDescent="0.3">
      <c r="A52" s="9"/>
      <c r="B52" s="9"/>
      <c r="C52" s="9"/>
      <c r="D52" s="9"/>
      <c r="E52" s="9" t="s">
        <v>117</v>
      </c>
      <c r="F52" s="9"/>
      <c r="G52" s="9"/>
      <c r="H52" s="24">
        <v>360</v>
      </c>
      <c r="I52" s="24">
        <v>0</v>
      </c>
      <c r="J52" s="24">
        <f>ROUND((H52-I52),5)</f>
        <v>360</v>
      </c>
      <c r="K52" s="31">
        <f>ROUND(IF(I52=0, IF(H52=0, 0, 1), H52/I52),5)</f>
        <v>1</v>
      </c>
    </row>
    <row r="53" spans="1:15" s="3" customFormat="1" ht="15.75" thickBot="1" x14ac:dyDescent="0.3">
      <c r="A53" s="9"/>
      <c r="B53" s="9"/>
      <c r="C53" s="9"/>
      <c r="D53" s="9" t="s">
        <v>80</v>
      </c>
      <c r="E53" s="9"/>
      <c r="F53" s="9"/>
      <c r="G53" s="9"/>
      <c r="H53" s="27">
        <f>ROUND(H28+H32+H44+SUM(H48:H52),5)</f>
        <v>23057.439999999999</v>
      </c>
      <c r="I53" s="27">
        <f>ROUND(I28+I32+I44+SUM(I48:I52),5)</f>
        <v>73838</v>
      </c>
      <c r="J53" s="27">
        <f>ROUND((H53-I53),5)</f>
        <v>-50780.56</v>
      </c>
      <c r="K53" s="34">
        <f>ROUND(IF(I53=0, IF(H53=0, 0, 1), H53/I53),5)</f>
        <v>0.31226999999999999</v>
      </c>
      <c r="L53" s="18"/>
      <c r="M53" s="18"/>
      <c r="N53" s="18"/>
      <c r="O53" s="18"/>
    </row>
    <row r="54" spans="1:15" ht="15.75" thickBot="1" x14ac:dyDescent="0.3">
      <c r="A54" s="9"/>
      <c r="B54" s="9" t="s">
        <v>81</v>
      </c>
      <c r="C54" s="9"/>
      <c r="D54" s="9"/>
      <c r="E54" s="9"/>
      <c r="F54" s="9"/>
      <c r="G54" s="9"/>
      <c r="H54" s="27">
        <f>ROUND(H6+H27-H53,5)</f>
        <v>47707.97</v>
      </c>
      <c r="I54" s="27">
        <f>ROUND(I6+I27-I53,5)</f>
        <v>-2639.69</v>
      </c>
      <c r="J54" s="27">
        <f>ROUND((H54-I54),5)</f>
        <v>50347.66</v>
      </c>
      <c r="K54" s="34">
        <f>ROUND(IF(I54=0, IF(H54=0, 0, 1), H54/I54),5)</f>
        <v>-18.073319999999999</v>
      </c>
    </row>
    <row r="55" spans="1:15" ht="15.75" thickBot="1" x14ac:dyDescent="0.3">
      <c r="A55" s="9" t="s">
        <v>3</v>
      </c>
      <c r="B55" s="9"/>
      <c r="C55" s="9"/>
      <c r="D55" s="9"/>
      <c r="E55" s="9"/>
      <c r="F55" s="9"/>
      <c r="G55" s="9"/>
      <c r="H55" s="16">
        <f>H54</f>
        <v>47707.97</v>
      </c>
      <c r="I55" s="16">
        <f>I54</f>
        <v>-2639.69</v>
      </c>
      <c r="J55" s="16">
        <f>ROUND((H55-I55),5)</f>
        <v>50347.66</v>
      </c>
      <c r="K55" s="35">
        <f>ROUND(IF(I55=0, IF(H55=0, 0, 1), H55/I55),5)</f>
        <v>-18.073319999999999</v>
      </c>
      <c r="L55" s="3"/>
      <c r="M55" s="3"/>
      <c r="N55" s="3"/>
      <c r="O55" s="3"/>
    </row>
    <row r="56" spans="1:15" ht="15.75" thickTop="1" x14ac:dyDescent="0.25"/>
  </sheetData>
  <pageMargins left="0.7" right="0.7" top="0.75" bottom="0.75" header="0.3" footer="0.3"/>
  <pageSetup scale="7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N1:Y19"/>
  <sheetViews>
    <sheetView workbookViewId="0">
      <selection activeCell="X18" sqref="X18"/>
    </sheetView>
  </sheetViews>
  <sheetFormatPr defaultRowHeight="15" x14ac:dyDescent="0.25"/>
  <cols>
    <col min="1" max="13" width="9.140625" style="1"/>
    <col min="14" max="14" width="9.140625" style="10" customWidth="1"/>
    <col min="15" max="18" width="3" style="3" customWidth="1"/>
    <col min="19" max="19" width="54.140625" style="3" customWidth="1"/>
    <col min="20" max="20" width="9.42578125" style="18" bestFit="1" customWidth="1"/>
    <col min="21" max="24" width="9.140625" style="18"/>
    <col min="25" max="25" width="9.140625" style="11"/>
    <col min="26" max="16384" width="9.140625" style="1"/>
  </cols>
  <sheetData>
    <row r="1" spans="14:25" ht="15.75" x14ac:dyDescent="0.25">
      <c r="O1" s="5" t="s">
        <v>18</v>
      </c>
      <c r="P1" s="9"/>
      <c r="Q1" s="9"/>
      <c r="R1" s="9"/>
      <c r="S1" s="9"/>
      <c r="T1" s="12" t="s">
        <v>151</v>
      </c>
    </row>
    <row r="2" spans="14:25" ht="18" x14ac:dyDescent="0.25">
      <c r="O2" s="6" t="s">
        <v>12</v>
      </c>
      <c r="P2" s="9"/>
      <c r="Q2" s="9"/>
      <c r="R2" s="9"/>
      <c r="S2" s="9"/>
      <c r="T2" s="7">
        <v>44868</v>
      </c>
    </row>
    <row r="3" spans="14:25" x14ac:dyDescent="0.25">
      <c r="O3" s="8" t="s">
        <v>143</v>
      </c>
      <c r="P3" s="9"/>
      <c r="Q3" s="9"/>
      <c r="R3" s="9"/>
      <c r="S3" s="9"/>
      <c r="T3" s="12" t="s">
        <v>20</v>
      </c>
    </row>
    <row r="4" spans="14:25" ht="15.75" thickBot="1" x14ac:dyDescent="0.3">
      <c r="N4" s="2"/>
      <c r="O4" s="17"/>
      <c r="P4" s="17"/>
      <c r="Q4" s="17"/>
      <c r="R4" s="17"/>
      <c r="S4" s="17"/>
      <c r="T4" s="14" t="s">
        <v>145</v>
      </c>
      <c r="U4" s="2"/>
      <c r="V4" s="2"/>
      <c r="W4" s="2"/>
      <c r="X4" s="2"/>
      <c r="Y4" s="2"/>
    </row>
    <row r="5" spans="14:25" ht="15.75" thickTop="1" x14ac:dyDescent="0.25">
      <c r="O5" s="9"/>
      <c r="P5" s="9"/>
      <c r="Q5" s="9" t="s">
        <v>13</v>
      </c>
      <c r="R5" s="9"/>
      <c r="S5" s="9"/>
      <c r="T5" s="24"/>
    </row>
    <row r="6" spans="14:25" x14ac:dyDescent="0.25">
      <c r="O6" s="9"/>
      <c r="P6" s="9"/>
      <c r="Q6" s="9"/>
      <c r="R6" s="9" t="s">
        <v>3</v>
      </c>
      <c r="S6" s="9"/>
      <c r="T6" s="24">
        <v>47707.97</v>
      </c>
    </row>
    <row r="7" spans="14:25" x14ac:dyDescent="0.25">
      <c r="O7" s="9"/>
      <c r="P7" s="9"/>
      <c r="Q7" s="9"/>
      <c r="R7" s="9" t="s">
        <v>88</v>
      </c>
      <c r="S7" s="9"/>
      <c r="T7" s="24"/>
    </row>
    <row r="8" spans="14:25" x14ac:dyDescent="0.25">
      <c r="O8" s="9"/>
      <c r="P8" s="9"/>
      <c r="Q8" s="9"/>
      <c r="R8" s="9" t="s">
        <v>89</v>
      </c>
      <c r="S8" s="9"/>
      <c r="T8" s="24"/>
    </row>
    <row r="9" spans="14:25" x14ac:dyDescent="0.25">
      <c r="O9" s="9"/>
      <c r="P9" s="9"/>
      <c r="Q9" s="9"/>
      <c r="R9" s="9"/>
      <c r="S9" s="9" t="s">
        <v>140</v>
      </c>
      <c r="T9" s="24">
        <v>-9800</v>
      </c>
    </row>
    <row r="10" spans="14:25" x14ac:dyDescent="0.25">
      <c r="O10" s="9"/>
      <c r="P10" s="9"/>
      <c r="Q10" s="9"/>
      <c r="R10" s="9"/>
      <c r="S10" s="9" t="s">
        <v>114</v>
      </c>
      <c r="T10" s="24">
        <v>3660</v>
      </c>
    </row>
    <row r="11" spans="14:25" x14ac:dyDescent="0.25">
      <c r="O11" s="9"/>
      <c r="P11" s="9"/>
      <c r="Q11" s="9"/>
      <c r="R11" s="9"/>
      <c r="S11" s="9" t="s">
        <v>106</v>
      </c>
      <c r="T11" s="24">
        <v>-338.56</v>
      </c>
    </row>
    <row r="12" spans="14:25" ht="15.75" thickBot="1" x14ac:dyDescent="0.3">
      <c r="O12" s="9"/>
      <c r="P12" s="9"/>
      <c r="Q12" s="9"/>
      <c r="R12" s="9"/>
      <c r="S12" s="9" t="s">
        <v>90</v>
      </c>
      <c r="T12" s="24">
        <v>-18200</v>
      </c>
    </row>
    <row r="13" spans="14:25" ht="15.75" thickBot="1" x14ac:dyDescent="0.3">
      <c r="O13" s="9"/>
      <c r="P13" s="9"/>
      <c r="Q13" s="9" t="s">
        <v>91</v>
      </c>
      <c r="R13" s="9"/>
      <c r="S13" s="9"/>
      <c r="T13" s="28">
        <f>ROUND(SUM(T5:T6)+SUM(T9:T12),5)</f>
        <v>23029.41</v>
      </c>
    </row>
    <row r="14" spans="14:25" x14ac:dyDescent="0.25">
      <c r="O14" s="9"/>
      <c r="P14" s="9" t="s">
        <v>14</v>
      </c>
      <c r="Q14" s="9"/>
      <c r="R14" s="9"/>
      <c r="S14" s="9"/>
      <c r="T14" s="24">
        <f>T13</f>
        <v>23029.41</v>
      </c>
    </row>
    <row r="15" spans="14:25" ht="15.75" thickBot="1" x14ac:dyDescent="0.3">
      <c r="O15" s="9"/>
      <c r="P15" s="9" t="s">
        <v>15</v>
      </c>
      <c r="Q15" s="9"/>
      <c r="R15" s="9"/>
      <c r="S15" s="9"/>
      <c r="T15" s="24">
        <v>70438.48</v>
      </c>
      <c r="V15" s="3"/>
    </row>
    <row r="16" spans="14:25" ht="15.75" thickBot="1" x14ac:dyDescent="0.3">
      <c r="O16" s="9" t="s">
        <v>16</v>
      </c>
      <c r="P16" s="9"/>
      <c r="Q16" s="9"/>
      <c r="R16" s="9"/>
      <c r="S16" s="9"/>
      <c r="T16" s="16">
        <f>ROUND(SUM(T14:T15),5)</f>
        <v>93467.89</v>
      </c>
      <c r="U16" s="3"/>
      <c r="X16" s="3"/>
      <c r="Y16" s="3"/>
    </row>
    <row r="17" spans="14:23" ht="15.75" thickTop="1" x14ac:dyDescent="0.25"/>
    <row r="19" spans="14:23" x14ac:dyDescent="0.25">
      <c r="N19" s="3"/>
      <c r="W19" s="3"/>
    </row>
  </sheetData>
  <pageMargins left="0.7" right="0.7" top="0.75" bottom="0.75" header="0.3" footer="0.3"/>
  <pageSetup scale="47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4"/>
  <sheetViews>
    <sheetView tabSelected="1" workbookViewId="0">
      <selection activeCell="Q27" sqref="Q27"/>
    </sheetView>
  </sheetViews>
  <sheetFormatPr defaultColWidth="10.5703125" defaultRowHeight="15" x14ac:dyDescent="0.25"/>
  <cols>
    <col min="1" max="1" width="3" style="3" customWidth="1"/>
    <col min="2" max="2" width="3.5703125" style="3" customWidth="1"/>
    <col min="3" max="3" width="7.140625" style="18" bestFit="1" customWidth="1"/>
    <col min="4" max="4" width="7" style="18" bestFit="1" customWidth="1"/>
    <col min="5" max="6" width="5.85546875" style="18" bestFit="1" customWidth="1"/>
    <col min="7" max="7" width="30.140625" style="18" customWidth="1"/>
    <col min="8" max="8" width="8.7109375" style="18" bestFit="1" customWidth="1"/>
    <col min="9" max="10" width="9.140625" style="18"/>
    <col min="11" max="16384" width="10.5703125" style="18"/>
  </cols>
  <sheetData>
    <row r="1" spans="1:12" ht="15.75" x14ac:dyDescent="0.25">
      <c r="A1" s="5" t="s">
        <v>18</v>
      </c>
      <c r="B1" s="9"/>
      <c r="C1" s="4"/>
      <c r="D1" s="4"/>
      <c r="E1" s="4"/>
      <c r="F1" s="4"/>
      <c r="G1" s="4"/>
      <c r="H1" s="12" t="s">
        <v>152</v>
      </c>
    </row>
    <row r="2" spans="1:12" ht="18" x14ac:dyDescent="0.25">
      <c r="A2" s="6" t="s">
        <v>119</v>
      </c>
      <c r="B2" s="9"/>
      <c r="C2" s="4"/>
      <c r="D2" s="4"/>
      <c r="E2" s="4"/>
      <c r="F2" s="4"/>
      <c r="G2" s="4"/>
      <c r="H2" s="7">
        <v>44868</v>
      </c>
    </row>
    <row r="3" spans="1:12" x14ac:dyDescent="0.25">
      <c r="A3" s="8" t="s">
        <v>138</v>
      </c>
      <c r="B3" s="9"/>
      <c r="C3" s="4"/>
      <c r="D3" s="4"/>
      <c r="E3" s="4"/>
      <c r="F3" s="4"/>
      <c r="G3" s="4"/>
      <c r="H3" s="12" t="s">
        <v>20</v>
      </c>
    </row>
    <row r="4" spans="1:12" ht="15.75" thickBot="1" x14ac:dyDescent="0.3">
      <c r="A4" s="17"/>
      <c r="B4" s="17"/>
      <c r="C4" s="14" t="s">
        <v>17</v>
      </c>
      <c r="D4" s="14" t="s">
        <v>120</v>
      </c>
      <c r="E4" s="14" t="s">
        <v>121</v>
      </c>
      <c r="F4" s="14" t="s">
        <v>122</v>
      </c>
      <c r="G4" s="14" t="s">
        <v>94</v>
      </c>
      <c r="H4" s="14" t="s">
        <v>10</v>
      </c>
      <c r="I4" s="2"/>
      <c r="J4" s="2"/>
      <c r="K4" s="2"/>
      <c r="L4" s="2"/>
    </row>
    <row r="5" spans="1:12" s="2" customFormat="1" ht="15.75" thickTop="1" x14ac:dyDescent="0.25">
      <c r="A5" s="9"/>
      <c r="B5" s="9" t="s">
        <v>153</v>
      </c>
      <c r="C5" s="24">
        <v>0</v>
      </c>
      <c r="D5" s="24">
        <v>1200</v>
      </c>
      <c r="E5" s="24">
        <v>0</v>
      </c>
      <c r="F5" s="24">
        <v>0</v>
      </c>
      <c r="G5" s="24">
        <v>0</v>
      </c>
      <c r="H5" s="24">
        <f>ROUND(SUM(C5:G5),5)</f>
        <v>1200</v>
      </c>
      <c r="I5" s="18"/>
      <c r="J5" s="18"/>
      <c r="K5" s="18"/>
      <c r="L5" s="18"/>
    </row>
    <row r="6" spans="1:12" x14ac:dyDescent="0.25">
      <c r="A6" s="9"/>
      <c r="B6" s="9" t="s">
        <v>154</v>
      </c>
      <c r="C6" s="24">
        <v>0</v>
      </c>
      <c r="D6" s="24">
        <v>1200</v>
      </c>
      <c r="E6" s="24">
        <v>0</v>
      </c>
      <c r="F6" s="24">
        <v>0</v>
      </c>
      <c r="G6" s="24">
        <v>0</v>
      </c>
      <c r="H6" s="24">
        <f>ROUND(SUM(C6:G6),5)</f>
        <v>1200</v>
      </c>
    </row>
    <row r="7" spans="1:12" x14ac:dyDescent="0.25">
      <c r="A7" s="9"/>
      <c r="B7" s="9" t="s">
        <v>155</v>
      </c>
      <c r="C7" s="24">
        <v>0</v>
      </c>
      <c r="D7" s="24">
        <v>1200</v>
      </c>
      <c r="E7" s="24">
        <v>0</v>
      </c>
      <c r="F7" s="24">
        <v>0</v>
      </c>
      <c r="G7" s="24">
        <v>0</v>
      </c>
      <c r="H7" s="24">
        <f>ROUND(SUM(C7:G7),5)</f>
        <v>1200</v>
      </c>
    </row>
    <row r="8" spans="1:12" x14ac:dyDescent="0.25">
      <c r="A8" s="9"/>
      <c r="B8" s="9" t="s">
        <v>156</v>
      </c>
      <c r="C8" s="24">
        <v>0</v>
      </c>
      <c r="D8" s="24">
        <v>1200</v>
      </c>
      <c r="E8" s="24">
        <v>0</v>
      </c>
      <c r="F8" s="24">
        <v>0</v>
      </c>
      <c r="G8" s="24">
        <v>0</v>
      </c>
      <c r="H8" s="24">
        <f>ROUND(SUM(C8:G8),5)</f>
        <v>1200</v>
      </c>
    </row>
    <row r="9" spans="1:12" x14ac:dyDescent="0.25">
      <c r="A9" s="9"/>
      <c r="B9" s="9" t="s">
        <v>157</v>
      </c>
      <c r="C9" s="24">
        <v>0</v>
      </c>
      <c r="D9" s="24">
        <v>1300</v>
      </c>
      <c r="E9" s="24">
        <v>0</v>
      </c>
      <c r="F9" s="24">
        <v>0</v>
      </c>
      <c r="G9" s="24">
        <v>0</v>
      </c>
      <c r="H9" s="24">
        <f>ROUND(SUM(C9:G9),5)</f>
        <v>1300</v>
      </c>
    </row>
    <row r="10" spans="1:12" x14ac:dyDescent="0.25">
      <c r="A10" s="9"/>
      <c r="B10" s="9" t="s">
        <v>158</v>
      </c>
      <c r="C10" s="24">
        <v>0</v>
      </c>
      <c r="D10" s="24">
        <v>1200</v>
      </c>
      <c r="E10" s="24">
        <v>0</v>
      </c>
      <c r="F10" s="24">
        <v>0</v>
      </c>
      <c r="G10" s="24">
        <v>0</v>
      </c>
      <c r="H10" s="24">
        <f>ROUND(SUM(C10:G10),5)</f>
        <v>1200</v>
      </c>
    </row>
    <row r="11" spans="1:12" s="3" customFormat="1" x14ac:dyDescent="0.25">
      <c r="A11" s="9"/>
      <c r="B11" s="9" t="s">
        <v>159</v>
      </c>
      <c r="C11" s="24">
        <v>0</v>
      </c>
      <c r="D11" s="24">
        <v>0</v>
      </c>
      <c r="E11" s="24">
        <v>0</v>
      </c>
      <c r="F11" s="24">
        <v>0</v>
      </c>
      <c r="G11" s="24">
        <v>1300</v>
      </c>
      <c r="H11" s="24">
        <f>ROUND(SUM(C11:G11),5)</f>
        <v>1300</v>
      </c>
      <c r="I11" s="18"/>
      <c r="J11" s="18"/>
      <c r="K11" s="18"/>
      <c r="L11" s="18"/>
    </row>
    <row r="12" spans="1:12" ht="15.75" thickBot="1" x14ac:dyDescent="0.3">
      <c r="A12" s="9"/>
      <c r="B12" s="9" t="s">
        <v>160</v>
      </c>
      <c r="C12" s="24">
        <v>0</v>
      </c>
      <c r="D12" s="24">
        <v>1200</v>
      </c>
      <c r="E12" s="24">
        <v>0</v>
      </c>
      <c r="F12" s="24">
        <v>0</v>
      </c>
      <c r="G12" s="24">
        <v>0</v>
      </c>
      <c r="H12" s="24">
        <f>ROUND(SUM(C12:G12),5)</f>
        <v>1200</v>
      </c>
    </row>
    <row r="13" spans="1:12" ht="15.75" thickBot="1" x14ac:dyDescent="0.3">
      <c r="A13" s="9" t="s">
        <v>10</v>
      </c>
      <c r="B13" s="9"/>
      <c r="C13" s="16">
        <f>ROUND(SUM(C5:C12),5)</f>
        <v>0</v>
      </c>
      <c r="D13" s="16">
        <f>ROUND(SUM(D5:D12),5)</f>
        <v>8500</v>
      </c>
      <c r="E13" s="16">
        <f>ROUND(SUM(E5:E12),5)</f>
        <v>0</v>
      </c>
      <c r="F13" s="16">
        <f>ROUND(SUM(F5:F12),5)</f>
        <v>0</v>
      </c>
      <c r="G13" s="16">
        <f>ROUND(SUM(G5:G12),5)</f>
        <v>1300</v>
      </c>
      <c r="H13" s="16">
        <f>ROUND(SUM(C13:G13),5)</f>
        <v>9800</v>
      </c>
      <c r="I13" s="3"/>
      <c r="J13" s="3"/>
      <c r="K13" s="3"/>
      <c r="L13" s="3"/>
    </row>
    <row r="14" spans="1:12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e W R P S m g Z S i K n A A A A + A A A A B I A H A B D b 2 5 m a W c v U G F j a 2 F n Z S 5 4 b W w g o h g A K K A U A A A A A A A A A A A A A A A A A A A A A A A A A A A A h Y 9 N D o I w G E S v Q r q n P w j G k I + y c C u J C d G 4 b W q F R i i G F s v d X H g k r y C J o u 5 c z u R N 8 u Z x u 0 M + t k 1 w V b 3 V n c k Q w x Q F y s j u q E 2 V o c G d w h X K O W y F P I t K B R N s b D p a n a H a u U t K i P c e + w X u + o p E l D J y K D a l r F U r Q m 2 s E 0 Y q 9 F k d / 6 8 Q h / 1 L h k c 4 p j h O k h i z J Q M y 1 1 B o 8 0 W i y R h T I D 8 l r I f G D b 3 i y o S 7 E s g c g b x f 8 C d Q S w M E F A A C A A g A e W R P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l k T 0 o o i k e 4 D g A A A B E A A A A T A B w A R m 9 y b X V s Y X M v U 2 V j d G l v b j E u b S C i G A A o o B Q A A A A A A A A A A A A A A A A A A A A A A A A A A A A r T k 0 u y c z P U w i G 0 I b W A F B L A Q I t A B Q A A g A I A H l k T 0 p o G U o i p w A A A P g A A A A S A A A A A A A A A A A A A A A A A A A A A A B D b 2 5 m a W c v U G F j a 2 F n Z S 5 4 b W x Q S w E C L Q A U A A I A C A B 5 Z E 9 K D 8 r p q 6 Q A A A D p A A A A E w A A A A A A A A A A A A A A A A D z A A A A W 0 N v b n R l b n R f V H l w Z X N d L n h t b F B L A Q I t A B Q A A g A I A H l k T 0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6 l s S R I w H l T 5 D 7 Q o Z G x 4 m o A A A A A A I A A A A A A B B m A A A A A Q A A I A A A A C R 2 K h d / C 7 p l W + 1 C k e R R q R p 6 e x p 4 H W n P J u n h e d u g S 4 H 5 A A A A A A 6 A A A A A A g A A I A A A A P b 6 O A I V j l h h a d x L o D X S n F W D X x 0 6 m T y Q p z n N D X m h V p b / U A A A A D n g g N M Z y q h 6 u Q H Y K 0 + H 7 j F I f d V Q q + d J T Q Q V E 3 y b J 0 P e 9 m P t y j q 0 B P k c U a n R q 7 o u M p R + 4 W + M 6 0 C 5 E U b D j D Q E F J 8 1 c D y I q 9 e Z g q n D R G H 1 I C V X Q A A A A L 7 E W o m Q x A x Z i h g t T g G e 4 y c 3 k F / d Q + E y I S 9 j J 8 O l 3 u 4 + 9 x Z y 4 1 i c / b 3 6 L N M n F O x h 3 v W B A m m + r y L a A 3 m K s Y A A f / 8 = < / D a t a M a s h u p > 
</file>

<file path=customXml/itemProps1.xml><?xml version="1.0" encoding="utf-8"?>
<ds:datastoreItem xmlns:ds="http://schemas.openxmlformats.org/officeDocument/2006/customXml" ds:itemID="{9B7649CC-822C-46AF-AF43-642DA7CDC8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Wells Fargo Checking 10_31</vt:lpstr>
      <vt:lpstr>Wells Fargo Savings 10_31</vt:lpstr>
      <vt:lpstr>YTD Balance Sheet 10_31</vt:lpstr>
      <vt:lpstr>P&amp;L By Class 10_31</vt:lpstr>
      <vt:lpstr>Budget vs Actual by Class 10_31</vt:lpstr>
      <vt:lpstr>P&amp;L 2022-2021 Comparison</vt:lpstr>
      <vt:lpstr> Budget to FYTD Actual</vt:lpstr>
      <vt:lpstr>Cash Flow Statement_Forecast</vt:lpstr>
      <vt:lpstr>AR Aging Summary October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Morgan</cp:lastModifiedBy>
  <cp:lastPrinted>2018-08-22T12:28:55Z</cp:lastPrinted>
  <dcterms:created xsi:type="dcterms:W3CDTF">2017-01-02T20:57:43Z</dcterms:created>
  <dcterms:modified xsi:type="dcterms:W3CDTF">2022-11-03T22:32:39Z</dcterms:modified>
</cp:coreProperties>
</file>