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dy\Documents\NCPMC\Accounting\"/>
    </mc:Choice>
  </mc:AlternateContent>
  <xr:revisionPtr revIDLastSave="0" documentId="13_ncr:1_{B2615A6F-8B45-441E-B8D1-88D9F0DFAA41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Wells Fargo Checking 6_30" sheetId="15" r:id="rId1"/>
    <sheet name="Wells Fargo Savings 6_30" sheetId="16" r:id="rId2"/>
    <sheet name="YTD Balance Sheet 6_30" sheetId="4" r:id="rId3"/>
    <sheet name="P&amp;L By Class 6_30" sheetId="6" r:id="rId4"/>
    <sheet name="Budget vs Actual by Class 6_30" sheetId="14" r:id="rId5"/>
    <sheet name="P&amp;L 2022-2021 Comparison" sheetId="11" r:id="rId6"/>
    <sheet name=" Budget to FYTD Actual" sheetId="5" r:id="rId7"/>
    <sheet name="Cash Flow Statement_Forecast" sheetId="8" r:id="rId8"/>
    <sheet name="AR Aging Summary June 2022" sheetId="9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6" i="8" l="1"/>
  <c r="T12" i="8"/>
  <c r="T17" i="8" s="1"/>
  <c r="T19" i="8" s="1"/>
  <c r="L56" i="5"/>
  <c r="K56" i="5"/>
  <c r="L55" i="5"/>
  <c r="K55" i="5"/>
  <c r="L54" i="5"/>
  <c r="K54" i="5"/>
  <c r="K53" i="5"/>
  <c r="J53" i="5"/>
  <c r="L53" i="5" s="1"/>
  <c r="I53" i="5"/>
  <c r="L52" i="5"/>
  <c r="K52" i="5"/>
  <c r="L51" i="5"/>
  <c r="K51" i="5"/>
  <c r="L46" i="5"/>
  <c r="K46" i="5"/>
  <c r="L45" i="5"/>
  <c r="K45" i="5"/>
  <c r="K44" i="5"/>
  <c r="J44" i="5"/>
  <c r="J48" i="5" s="1"/>
  <c r="I44" i="5"/>
  <c r="I48" i="5" s="1"/>
  <c r="K48" i="5" s="1"/>
  <c r="L43" i="5"/>
  <c r="K43" i="5"/>
  <c r="J40" i="5"/>
  <c r="I40" i="5"/>
  <c r="L40" i="5" s="1"/>
  <c r="L39" i="5"/>
  <c r="K39" i="5"/>
  <c r="L38" i="5"/>
  <c r="K38" i="5"/>
  <c r="L36" i="5"/>
  <c r="K36" i="5"/>
  <c r="L35" i="5"/>
  <c r="K35" i="5"/>
  <c r="J33" i="5"/>
  <c r="I33" i="5"/>
  <c r="L33" i="5" s="1"/>
  <c r="L32" i="5"/>
  <c r="K32" i="5"/>
  <c r="L27" i="5"/>
  <c r="K27" i="5"/>
  <c r="L26" i="5"/>
  <c r="K26" i="5"/>
  <c r="L24" i="5"/>
  <c r="K24" i="5"/>
  <c r="L23" i="5"/>
  <c r="K23" i="5"/>
  <c r="L22" i="5"/>
  <c r="K22" i="5"/>
  <c r="L21" i="5"/>
  <c r="K21" i="5"/>
  <c r="L20" i="5"/>
  <c r="K20" i="5"/>
  <c r="J19" i="5"/>
  <c r="I19" i="5"/>
  <c r="L19" i="5" s="1"/>
  <c r="L18" i="5"/>
  <c r="K18" i="5"/>
  <c r="K16" i="5"/>
  <c r="J16" i="5"/>
  <c r="L16" i="5" s="1"/>
  <c r="I16" i="5"/>
  <c r="L15" i="5"/>
  <c r="K15" i="5"/>
  <c r="L14" i="5"/>
  <c r="K14" i="5"/>
  <c r="K12" i="5"/>
  <c r="J12" i="5"/>
  <c r="J28" i="5" s="1"/>
  <c r="I12" i="5"/>
  <c r="I28" i="5" s="1"/>
  <c r="L11" i="5"/>
  <c r="K11" i="5"/>
  <c r="L10" i="5"/>
  <c r="K10" i="5"/>
  <c r="L9" i="5"/>
  <c r="K9" i="5"/>
  <c r="K51" i="11"/>
  <c r="J51" i="11"/>
  <c r="K50" i="11"/>
  <c r="J50" i="11"/>
  <c r="K49" i="11"/>
  <c r="J49" i="11"/>
  <c r="J48" i="11"/>
  <c r="I48" i="11"/>
  <c r="H48" i="11"/>
  <c r="K48" i="11" s="1"/>
  <c r="K47" i="11"/>
  <c r="J47" i="11"/>
  <c r="I44" i="11"/>
  <c r="H44" i="11"/>
  <c r="K44" i="11" s="1"/>
  <c r="K43" i="11"/>
  <c r="J43" i="11"/>
  <c r="K42" i="11"/>
  <c r="J42" i="11"/>
  <c r="K41" i="11"/>
  <c r="J41" i="11"/>
  <c r="J39" i="11"/>
  <c r="I39" i="11"/>
  <c r="I45" i="11" s="1"/>
  <c r="H39" i="11"/>
  <c r="K39" i="11" s="1"/>
  <c r="K38" i="11"/>
  <c r="J38" i="11"/>
  <c r="K37" i="11"/>
  <c r="J37" i="11"/>
  <c r="K35" i="11"/>
  <c r="J35" i="11"/>
  <c r="K34" i="11"/>
  <c r="J34" i="11"/>
  <c r="J32" i="11"/>
  <c r="I32" i="11"/>
  <c r="H32" i="11"/>
  <c r="K32" i="11" s="1"/>
  <c r="K31" i="11"/>
  <c r="J31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J19" i="11"/>
  <c r="I19" i="11"/>
  <c r="K19" i="11" s="1"/>
  <c r="H19" i="11"/>
  <c r="K18" i="11"/>
  <c r="J18" i="11"/>
  <c r="I16" i="11"/>
  <c r="H16" i="11"/>
  <c r="K16" i="11" s="1"/>
  <c r="K15" i="11"/>
  <c r="J15" i="11"/>
  <c r="K14" i="11"/>
  <c r="J14" i="11"/>
  <c r="I12" i="11"/>
  <c r="I27" i="11" s="1"/>
  <c r="I28" i="11" s="1"/>
  <c r="H12" i="11"/>
  <c r="K12" i="11" s="1"/>
  <c r="K11" i="11"/>
  <c r="J11" i="11"/>
  <c r="K10" i="11"/>
  <c r="J10" i="11"/>
  <c r="K9" i="11"/>
  <c r="J9" i="11"/>
  <c r="M48" i="6"/>
  <c r="M47" i="6"/>
  <c r="M46" i="6"/>
  <c r="L45" i="6"/>
  <c r="K45" i="6"/>
  <c r="J45" i="6"/>
  <c r="I45" i="6"/>
  <c r="H45" i="6"/>
  <c r="M45" i="6" s="1"/>
  <c r="M44" i="6"/>
  <c r="K42" i="6"/>
  <c r="J42" i="6"/>
  <c r="L41" i="6"/>
  <c r="K41" i="6"/>
  <c r="J41" i="6"/>
  <c r="I41" i="6"/>
  <c r="H41" i="6"/>
  <c r="M41" i="6" s="1"/>
  <c r="M40" i="6"/>
  <c r="M39" i="6"/>
  <c r="L37" i="6"/>
  <c r="L42" i="6" s="1"/>
  <c r="K37" i="6"/>
  <c r="J37" i="6"/>
  <c r="I37" i="6"/>
  <c r="I42" i="6" s="1"/>
  <c r="H37" i="6"/>
  <c r="H42" i="6" s="1"/>
  <c r="M36" i="6"/>
  <c r="M35" i="6"/>
  <c r="M33" i="6"/>
  <c r="M32" i="6"/>
  <c r="L30" i="6"/>
  <c r="L49" i="6" s="1"/>
  <c r="K30" i="6"/>
  <c r="K49" i="6" s="1"/>
  <c r="J30" i="6"/>
  <c r="J49" i="6" s="1"/>
  <c r="I30" i="6"/>
  <c r="H30" i="6"/>
  <c r="M30" i="6" s="1"/>
  <c r="M29" i="6"/>
  <c r="M24" i="6"/>
  <c r="M23" i="6"/>
  <c r="M22" i="6"/>
  <c r="M21" i="6"/>
  <c r="M20" i="6"/>
  <c r="M19" i="6"/>
  <c r="L18" i="6"/>
  <c r="L25" i="6" s="1"/>
  <c r="L26" i="6" s="1"/>
  <c r="L50" i="6" s="1"/>
  <c r="L51" i="6" s="1"/>
  <c r="K18" i="6"/>
  <c r="K25" i="6" s="1"/>
  <c r="K26" i="6" s="1"/>
  <c r="K50" i="6" s="1"/>
  <c r="K51" i="6" s="1"/>
  <c r="J18" i="6"/>
  <c r="I18" i="6"/>
  <c r="H18" i="6"/>
  <c r="M18" i="6" s="1"/>
  <c r="M17" i="6"/>
  <c r="L15" i="6"/>
  <c r="K15" i="6"/>
  <c r="J15" i="6"/>
  <c r="I15" i="6"/>
  <c r="H15" i="6"/>
  <c r="M15" i="6" s="1"/>
  <c r="M14" i="6"/>
  <c r="M13" i="6"/>
  <c r="L11" i="6"/>
  <c r="K11" i="6"/>
  <c r="J11" i="6"/>
  <c r="J25" i="6" s="1"/>
  <c r="J26" i="6" s="1"/>
  <c r="I11" i="6"/>
  <c r="I25" i="6" s="1"/>
  <c r="I26" i="6" s="1"/>
  <c r="H11" i="6"/>
  <c r="M11" i="6" s="1"/>
  <c r="M10" i="6"/>
  <c r="M9" i="6"/>
  <c r="M8" i="6"/>
  <c r="F26" i="4"/>
  <c r="F19" i="4"/>
  <c r="F20" i="4" s="1"/>
  <c r="F27" i="4" s="1"/>
  <c r="F18" i="4"/>
  <c r="F10" i="4"/>
  <c r="F11" i="4" s="1"/>
  <c r="F12" i="4" s="1"/>
  <c r="K12" i="16"/>
  <c r="K13" i="16" s="1"/>
  <c r="J12" i="16"/>
  <c r="J13" i="16" s="1"/>
  <c r="K9" i="16"/>
  <c r="K10" i="16" s="1"/>
  <c r="J9" i="16"/>
  <c r="J10" i="16" s="1"/>
  <c r="K8" i="16"/>
  <c r="K33" i="15"/>
  <c r="J33" i="15"/>
  <c r="K32" i="15"/>
  <c r="J32" i="15"/>
  <c r="J29" i="15"/>
  <c r="K13" i="15"/>
  <c r="K14" i="15" s="1"/>
  <c r="K15" i="15" s="1"/>
  <c r="K16" i="15" s="1"/>
  <c r="K17" i="15" s="1"/>
  <c r="K18" i="15" s="1"/>
  <c r="K19" i="15" s="1"/>
  <c r="K20" i="15" s="1"/>
  <c r="K21" i="15" s="1"/>
  <c r="K22" i="15" s="1"/>
  <c r="K23" i="15" s="1"/>
  <c r="K24" i="15" s="1"/>
  <c r="K25" i="15" s="1"/>
  <c r="K26" i="15" s="1"/>
  <c r="K27" i="15" s="1"/>
  <c r="K28" i="15" s="1"/>
  <c r="K29" i="15" s="1"/>
  <c r="J11" i="15"/>
  <c r="J30" i="15" s="1"/>
  <c r="K9" i="15"/>
  <c r="K10" i="15" s="1"/>
  <c r="K11" i="15" s="1"/>
  <c r="K30" i="15" s="1"/>
  <c r="K8" i="15"/>
  <c r="K25" i="14"/>
  <c r="J52" i="14"/>
  <c r="G6" i="9"/>
  <c r="F6" i="9"/>
  <c r="E6" i="9"/>
  <c r="D6" i="9"/>
  <c r="C6" i="9"/>
  <c r="W55" i="14"/>
  <c r="W54" i="14"/>
  <c r="W53" i="14"/>
  <c r="V52" i="14"/>
  <c r="U52" i="14"/>
  <c r="W52" i="14"/>
  <c r="W51" i="14"/>
  <c r="W50" i="14"/>
  <c r="W46" i="14"/>
  <c r="W45" i="14"/>
  <c r="V44" i="14"/>
  <c r="V47" i="14"/>
  <c r="U44" i="14"/>
  <c r="W44" i="14"/>
  <c r="W43" i="14"/>
  <c r="V40" i="14"/>
  <c r="V48" i="14"/>
  <c r="U40" i="14"/>
  <c r="W40" i="14"/>
  <c r="W39" i="14"/>
  <c r="W38" i="14"/>
  <c r="W36" i="14"/>
  <c r="W35" i="14"/>
  <c r="V33" i="14"/>
  <c r="U33" i="14"/>
  <c r="W33" i="14"/>
  <c r="W32" i="14"/>
  <c r="W27" i="14"/>
  <c r="W26" i="14"/>
  <c r="W24" i="14"/>
  <c r="W23" i="14"/>
  <c r="W22" i="14"/>
  <c r="W21" i="14"/>
  <c r="W20" i="14"/>
  <c r="V19" i="14"/>
  <c r="U19" i="14"/>
  <c r="W19" i="14"/>
  <c r="W18" i="14"/>
  <c r="V16" i="14"/>
  <c r="U16" i="14"/>
  <c r="W15" i="14"/>
  <c r="W14" i="14"/>
  <c r="V12" i="14"/>
  <c r="V28" i="14"/>
  <c r="V29" i="14"/>
  <c r="U12" i="14"/>
  <c r="U28" i="14"/>
  <c r="W11" i="14"/>
  <c r="W10" i="14"/>
  <c r="W9" i="14"/>
  <c r="S55" i="14"/>
  <c r="S54" i="14"/>
  <c r="S53" i="14"/>
  <c r="R52" i="14"/>
  <c r="S52" i="14"/>
  <c r="Q52" i="14"/>
  <c r="S51" i="14"/>
  <c r="S50" i="14"/>
  <c r="S46" i="14"/>
  <c r="S45" i="14"/>
  <c r="R44" i="14"/>
  <c r="R47" i="14"/>
  <c r="R48" i="14"/>
  <c r="R56" i="14"/>
  <c r="Q44" i="14"/>
  <c r="S44" i="14"/>
  <c r="S43" i="14"/>
  <c r="R40" i="14"/>
  <c r="Q40" i="14"/>
  <c r="Q48" i="14"/>
  <c r="S39" i="14"/>
  <c r="S38" i="14"/>
  <c r="S36" i="14"/>
  <c r="S35" i="14"/>
  <c r="R33" i="14"/>
  <c r="Q33" i="14"/>
  <c r="S32" i="14"/>
  <c r="S27" i="14"/>
  <c r="S26" i="14"/>
  <c r="S24" i="14"/>
  <c r="S23" i="14"/>
  <c r="S22" i="14"/>
  <c r="S21" i="14"/>
  <c r="S20" i="14"/>
  <c r="R19" i="14"/>
  <c r="Q19" i="14"/>
  <c r="S19" i="14"/>
  <c r="S18" i="14"/>
  <c r="R16" i="14"/>
  <c r="Q16" i="14"/>
  <c r="Q28" i="14"/>
  <c r="S28" i="14" s="1"/>
  <c r="S15" i="14"/>
  <c r="S14" i="14"/>
  <c r="R12" i="14"/>
  <c r="R28" i="14"/>
  <c r="R29" i="14"/>
  <c r="Q12" i="14"/>
  <c r="S11" i="14"/>
  <c r="S10" i="14"/>
  <c r="S9" i="14"/>
  <c r="O55" i="14"/>
  <c r="O54" i="14"/>
  <c r="O53" i="14"/>
  <c r="N52" i="14"/>
  <c r="M52" i="14"/>
  <c r="O51" i="14"/>
  <c r="O50" i="14"/>
  <c r="O46" i="14"/>
  <c r="O45" i="14"/>
  <c r="N44" i="14"/>
  <c r="N47" i="14"/>
  <c r="M44" i="14"/>
  <c r="M47" i="14"/>
  <c r="O47" i="14"/>
  <c r="O43" i="14"/>
  <c r="N40" i="14"/>
  <c r="O40" i="14"/>
  <c r="M40" i="14"/>
  <c r="M48" i="14"/>
  <c r="O48" i="14"/>
  <c r="O39" i="14"/>
  <c r="O38" i="14"/>
  <c r="O36" i="14"/>
  <c r="O35" i="14"/>
  <c r="N33" i="14"/>
  <c r="M33" i="14"/>
  <c r="O33" i="14"/>
  <c r="O32" i="14"/>
  <c r="O27" i="14"/>
  <c r="O26" i="14"/>
  <c r="O24" i="14"/>
  <c r="O23" i="14"/>
  <c r="O22" i="14"/>
  <c r="O21" i="14"/>
  <c r="O20" i="14"/>
  <c r="N19" i="14"/>
  <c r="M19" i="14"/>
  <c r="O19" i="14"/>
  <c r="O18" i="14"/>
  <c r="N16" i="14"/>
  <c r="M16" i="14"/>
  <c r="O16" i="14"/>
  <c r="O15" i="14"/>
  <c r="O14" i="14"/>
  <c r="N12" i="14"/>
  <c r="N28" i="14"/>
  <c r="N29" i="14"/>
  <c r="M12" i="14"/>
  <c r="O11" i="14"/>
  <c r="O10" i="14"/>
  <c r="O9" i="14"/>
  <c r="K55" i="14"/>
  <c r="K54" i="14"/>
  <c r="K53" i="14"/>
  <c r="I52" i="14"/>
  <c r="K51" i="14"/>
  <c r="K50" i="14"/>
  <c r="K46" i="14"/>
  <c r="K45" i="14"/>
  <c r="J44" i="14"/>
  <c r="J47" i="14"/>
  <c r="I44" i="14"/>
  <c r="I47" i="14"/>
  <c r="K43" i="14"/>
  <c r="J40" i="14"/>
  <c r="J48" i="14"/>
  <c r="J56" i="14"/>
  <c r="I40" i="14"/>
  <c r="K40" i="14"/>
  <c r="K39" i="14"/>
  <c r="K38" i="14"/>
  <c r="K36" i="14"/>
  <c r="K35" i="14"/>
  <c r="J33" i="14"/>
  <c r="I33" i="14"/>
  <c r="K32" i="14"/>
  <c r="K27" i="14"/>
  <c r="K26" i="14"/>
  <c r="K24" i="14"/>
  <c r="K23" i="14"/>
  <c r="K22" i="14"/>
  <c r="K21" i="14"/>
  <c r="K20" i="14"/>
  <c r="J19" i="14"/>
  <c r="K19" i="14"/>
  <c r="I19" i="14"/>
  <c r="J16" i="14"/>
  <c r="J28" i="14"/>
  <c r="J29" i="14"/>
  <c r="J57" i="14"/>
  <c r="J58" i="14"/>
  <c r="I16" i="14"/>
  <c r="K16" i="14"/>
  <c r="K15" i="14"/>
  <c r="K14" i="14"/>
  <c r="J12" i="14"/>
  <c r="K12" i="14"/>
  <c r="I12" i="14"/>
  <c r="K11" i="14"/>
  <c r="K10" i="14"/>
  <c r="K9" i="14"/>
  <c r="W12" i="14"/>
  <c r="U47" i="14"/>
  <c r="W47" i="14"/>
  <c r="W16" i="14"/>
  <c r="S40" i="14"/>
  <c r="S16" i="14"/>
  <c r="S12" i="14"/>
  <c r="Q47" i="14"/>
  <c r="S47" i="14"/>
  <c r="S33" i="14"/>
  <c r="O52" i="14"/>
  <c r="O12" i="14"/>
  <c r="N48" i="14"/>
  <c r="N56" i="14"/>
  <c r="O44" i="14"/>
  <c r="K33" i="14"/>
  <c r="U48" i="14"/>
  <c r="H6" i="9"/>
  <c r="I48" i="14"/>
  <c r="K47" i="14"/>
  <c r="V57" i="14"/>
  <c r="V58" i="14"/>
  <c r="S48" i="14"/>
  <c r="Q56" i="14"/>
  <c r="S56" i="14" s="1"/>
  <c r="N57" i="14"/>
  <c r="N58" i="14"/>
  <c r="R57" i="14"/>
  <c r="R58" i="14"/>
  <c r="W28" i="14"/>
  <c r="U29" i="14"/>
  <c r="W48" i="14"/>
  <c r="V56" i="14"/>
  <c r="M28" i="14"/>
  <c r="I28" i="14"/>
  <c r="K28" i="14" s="1"/>
  <c r="U56" i="14"/>
  <c r="W56" i="14"/>
  <c r="K44" i="14"/>
  <c r="M56" i="14"/>
  <c r="O56" i="14"/>
  <c r="W29" i="14"/>
  <c r="U57" i="14"/>
  <c r="O28" i="14"/>
  <c r="M29" i="14"/>
  <c r="K48" i="14"/>
  <c r="O29" i="14"/>
  <c r="M57" i="14"/>
  <c r="U58" i="14"/>
  <c r="W58" i="14"/>
  <c r="W57" i="14"/>
  <c r="O57" i="14"/>
  <c r="M58" i="14"/>
  <c r="O58" i="14"/>
  <c r="K28" i="5" l="1"/>
  <c r="I29" i="5"/>
  <c r="J29" i="5"/>
  <c r="L28" i="5"/>
  <c r="J49" i="5"/>
  <c r="J58" i="5" s="1"/>
  <c r="L48" i="5"/>
  <c r="L12" i="5"/>
  <c r="L44" i="5"/>
  <c r="K19" i="5"/>
  <c r="K33" i="5"/>
  <c r="K40" i="5"/>
  <c r="I49" i="5"/>
  <c r="K49" i="5" s="1"/>
  <c r="I52" i="11"/>
  <c r="I53" i="11" s="1"/>
  <c r="I54" i="11" s="1"/>
  <c r="H45" i="11"/>
  <c r="J12" i="11"/>
  <c r="J16" i="11"/>
  <c r="J44" i="11"/>
  <c r="H27" i="11"/>
  <c r="I56" i="14"/>
  <c r="K56" i="14" s="1"/>
  <c r="K52" i="14"/>
  <c r="I29" i="14"/>
  <c r="K29" i="14" s="1"/>
  <c r="Q29" i="14"/>
  <c r="J50" i="6"/>
  <c r="J51" i="6" s="1"/>
  <c r="I49" i="6"/>
  <c r="I50" i="6" s="1"/>
  <c r="I51" i="6" s="1"/>
  <c r="M42" i="6"/>
  <c r="H25" i="6"/>
  <c r="M37" i="6"/>
  <c r="H49" i="6"/>
  <c r="M49" i="6" s="1"/>
  <c r="J59" i="5" l="1"/>
  <c r="L29" i="5"/>
  <c r="K29" i="5"/>
  <c r="I58" i="5"/>
  <c r="K58" i="5" s="1"/>
  <c r="L49" i="5"/>
  <c r="K45" i="11"/>
  <c r="H52" i="11"/>
  <c r="J45" i="11"/>
  <c r="K27" i="11"/>
  <c r="J27" i="11"/>
  <c r="H28" i="11"/>
  <c r="I57" i="14"/>
  <c r="K57" i="14" s="1"/>
  <c r="Q57" i="14"/>
  <c r="S29" i="14"/>
  <c r="H26" i="6"/>
  <c r="M25" i="6"/>
  <c r="L59" i="5" l="1"/>
  <c r="J60" i="5"/>
  <c r="L58" i="5"/>
  <c r="I59" i="5"/>
  <c r="K28" i="11"/>
  <c r="J28" i="11"/>
  <c r="H53" i="11"/>
  <c r="K52" i="11"/>
  <c r="J52" i="11"/>
  <c r="I58" i="14"/>
  <c r="K58" i="14" s="1"/>
  <c r="S57" i="14"/>
  <c r="Q58" i="14"/>
  <c r="S58" i="14" s="1"/>
  <c r="H50" i="6"/>
  <c r="M26" i="6"/>
  <c r="L60" i="5" l="1"/>
  <c r="K59" i="5"/>
  <c r="I60" i="5"/>
  <c r="K60" i="5" s="1"/>
  <c r="K53" i="11"/>
  <c r="J53" i="11"/>
  <c r="H54" i="11"/>
  <c r="M50" i="6"/>
  <c r="H51" i="6"/>
  <c r="M51" i="6" s="1"/>
  <c r="K54" i="11" l="1"/>
  <c r="J54" i="11"/>
</calcChain>
</file>

<file path=xl/sharedStrings.xml><?xml version="1.0" encoding="utf-8"?>
<sst xmlns="http://schemas.openxmlformats.org/spreadsheetml/2006/main" count="394" uniqueCount="154">
  <si>
    <t>Income</t>
  </si>
  <si>
    <t>Total Income</t>
  </si>
  <si>
    <t>Gross Profit</t>
  </si>
  <si>
    <t>Net Income</t>
  </si>
  <si>
    <t>Deposit</t>
  </si>
  <si>
    <t>Balance Sheet</t>
  </si>
  <si>
    <t>ASSETS</t>
  </si>
  <si>
    <t>TOTAL ASSETS</t>
  </si>
  <si>
    <t>Admin</t>
  </si>
  <si>
    <t>Annual Meeting</t>
  </si>
  <si>
    <t>TOTAL</t>
  </si>
  <si>
    <t>Budget</t>
  </si>
  <si>
    <t>Statement of Cash Flows</t>
  </si>
  <si>
    <t>OPERATING ACTIVITIES</t>
  </si>
  <si>
    <t>Net cash increase for period</t>
  </si>
  <si>
    <t>Cash at beginning of period</t>
  </si>
  <si>
    <t>Cash at end of period</t>
  </si>
  <si>
    <t>Current</t>
  </si>
  <si>
    <t>National Certified Public Manager Consortium</t>
  </si>
  <si>
    <t>Reconciliation Detail</t>
  </si>
  <si>
    <t/>
  </si>
  <si>
    <t>Type</t>
  </si>
  <si>
    <t>Date</t>
  </si>
  <si>
    <t>Num</t>
  </si>
  <si>
    <t>Name</t>
  </si>
  <si>
    <t>Clr</t>
  </si>
  <si>
    <t>Amount</t>
  </si>
  <si>
    <t>Balance</t>
  </si>
  <si>
    <t>Beginning Balance</t>
  </si>
  <si>
    <t>Cleared Transactions</t>
  </si>
  <si>
    <t>Ö</t>
  </si>
  <si>
    <t>Total Deposits and Credits</t>
  </si>
  <si>
    <t>Total Cleared Transactions</t>
  </si>
  <si>
    <t>Cleared Balance</t>
  </si>
  <si>
    <t>Deposits and Credits - 1 item</t>
  </si>
  <si>
    <t>Ending Balance</t>
  </si>
  <si>
    <t>Current Assets</t>
  </si>
  <si>
    <t>Checking/Savings</t>
  </si>
  <si>
    <t>Wells Fargo Checking</t>
  </si>
  <si>
    <t>Wells Fargo Savings</t>
  </si>
  <si>
    <t>Total Checking/Savings</t>
  </si>
  <si>
    <t>Total Current Assets</t>
  </si>
  <si>
    <t>LIABILITIES &amp; EQUITY</t>
  </si>
  <si>
    <t>Equity</t>
  </si>
  <si>
    <t>Operating Fund Balance</t>
  </si>
  <si>
    <t>Operating Reserve Fund</t>
  </si>
  <si>
    <t>Retained Earnings</t>
  </si>
  <si>
    <t>Total Equity</t>
  </si>
  <si>
    <t>TOTAL LIABILITIES &amp; EQUITY</t>
  </si>
  <si>
    <t>Profit &amp; Loss by Class</t>
  </si>
  <si>
    <t>Ordinary Income/Expense</t>
  </si>
  <si>
    <t>510 Membership Dues</t>
  </si>
  <si>
    <t>Accredited</t>
  </si>
  <si>
    <t>Total 510 Membership Dues</t>
  </si>
  <si>
    <t>520 Accreditation Fees</t>
  </si>
  <si>
    <t>Continuing</t>
  </si>
  <si>
    <t>Initial</t>
  </si>
  <si>
    <t>Total 520 Accreditation Fees</t>
  </si>
  <si>
    <t>530 Registration Fees</t>
  </si>
  <si>
    <t>Annual Meeting Fees</t>
  </si>
  <si>
    <t>Total 530 Registration Fees</t>
  </si>
  <si>
    <t>540 Interest Income</t>
  </si>
  <si>
    <t>550 Other Income</t>
  </si>
  <si>
    <t>560 Accreditation Exp Reimburse</t>
  </si>
  <si>
    <t>Expense</t>
  </si>
  <si>
    <t>610 Annual Meeting</t>
  </si>
  <si>
    <t>Food Refreshments</t>
  </si>
  <si>
    <t>Total 610 Annual Meeting</t>
  </si>
  <si>
    <t>630 Operating Expenses</t>
  </si>
  <si>
    <t>Bank/Credit Card Fees</t>
  </si>
  <si>
    <t>Insurance - Board Liability</t>
  </si>
  <si>
    <t>Other Miscellaneous</t>
  </si>
  <si>
    <t>Accreditation Expenses</t>
  </si>
  <si>
    <t>Tax Preparation</t>
  </si>
  <si>
    <t>Total Other Miscellaneous</t>
  </si>
  <si>
    <t>Total 630 Operating Expenses</t>
  </si>
  <si>
    <t>640 Administrator Fees/Expenses</t>
  </si>
  <si>
    <t>Fees</t>
  </si>
  <si>
    <t>Travel</t>
  </si>
  <si>
    <t>Total 640 Administrator Fees/Expenses</t>
  </si>
  <si>
    <t>Total Expense</t>
  </si>
  <si>
    <t>Net Ordinary Income</t>
  </si>
  <si>
    <t>Associate</t>
  </si>
  <si>
    <t>Internet - Web Host</t>
  </si>
  <si>
    <t>Domain/Hosting Fees</t>
  </si>
  <si>
    <t>Internet - Web Host - Other</t>
  </si>
  <si>
    <t>Total Internet - Web Host</t>
  </si>
  <si>
    <t>Legal Fees</t>
  </si>
  <si>
    <t>Adjustments to reconcile Net Income</t>
  </si>
  <si>
    <t>to net cash provided by operations:</t>
  </si>
  <si>
    <t>Unearned Revenue:Unearned Dues</t>
  </si>
  <si>
    <t>Net cash provided by Operating Activities</t>
  </si>
  <si>
    <t>Accreditation Review Expense</t>
  </si>
  <si>
    <t>Total Accreditation Expenses</t>
  </si>
  <si>
    <t>&gt; 90</t>
  </si>
  <si>
    <t>AACPM Annual Meeting</t>
  </si>
  <si>
    <t>AACPM Dues</t>
  </si>
  <si>
    <t>AACPM Dues Income</t>
  </si>
  <si>
    <t>$ Change</t>
  </si>
  <si>
    <t>% Change</t>
  </si>
  <si>
    <t>Check</t>
  </si>
  <si>
    <t>Red Shoe Solutions LLC</t>
  </si>
  <si>
    <t>Total Checks and Payments</t>
  </si>
  <si>
    <t>Income from AACPM Memberships</t>
  </si>
  <si>
    <t>AACPM Membership Expense</t>
  </si>
  <si>
    <t>Wells Fargo Bank</t>
  </si>
  <si>
    <t>Due to Administrator</t>
  </si>
  <si>
    <t>Affinipay</t>
  </si>
  <si>
    <t>AACPM Membership Payments</t>
  </si>
  <si>
    <t>Other Income</t>
  </si>
  <si>
    <t>Profit &amp; Loss Prev Year Comparison</t>
  </si>
  <si>
    <t>AACPM Meeting Expense F&amp;B</t>
  </si>
  <si>
    <t>Active</t>
  </si>
  <si>
    <t>% of Budget</t>
  </si>
  <si>
    <t>Prepaid Expenses</t>
  </si>
  <si>
    <t>Accrual Basis</t>
  </si>
  <si>
    <t>Profit &amp; Loss Budget vs. Actual by Class</t>
  </si>
  <si>
    <t>Uncategorized Expenses</t>
  </si>
  <si>
    <t>$ Over/Under Budget</t>
  </si>
  <si>
    <t>A/R Aging Summary</t>
  </si>
  <si>
    <t>1 - 30</t>
  </si>
  <si>
    <t>31 - 60</t>
  </si>
  <si>
    <t>61 - 90</t>
  </si>
  <si>
    <t>Other Miscellaneous - Other</t>
  </si>
  <si>
    <t>April 11, 2022</t>
  </si>
  <si>
    <t>Donations</t>
  </si>
  <si>
    <t>Jul '21 - Jun 22</t>
  </si>
  <si>
    <t>12:35 PM</t>
  </si>
  <si>
    <t>FINANCING ACTIVITIES</t>
  </si>
  <si>
    <t>Net cash provided by Financing Activities</t>
  </si>
  <si>
    <t>11:38 AM</t>
  </si>
  <si>
    <t>Wells Fargo Checking, Period Ending 06/30/2022</t>
  </si>
  <si>
    <t>Checks and Payments - 3 items</t>
  </si>
  <si>
    <t>Deposits and Credits - 16 items</t>
  </si>
  <si>
    <t>Register Balance as of 06/30/2022</t>
  </si>
  <si>
    <t>11:42 AM</t>
  </si>
  <si>
    <t>Wells Fargo Savings, Period Ending 06/30/2022</t>
  </si>
  <si>
    <t>12:33 PM</t>
  </si>
  <si>
    <t>As of July 1, 2022</t>
  </si>
  <si>
    <t>Jul 1, 22</t>
  </si>
  <si>
    <t>Liabilities</t>
  </si>
  <si>
    <t>Current Liabilities</t>
  </si>
  <si>
    <t>Other Current Liabilities</t>
  </si>
  <si>
    <t>Total Other Current Liabilities</t>
  </si>
  <si>
    <t>Total Current Liabilities</t>
  </si>
  <si>
    <t>Total Liabilities</t>
  </si>
  <si>
    <t>July 2021 through June 2022</t>
  </si>
  <si>
    <t>12:44 PM</t>
  </si>
  <si>
    <t>Jul '20 - Jun 21</t>
  </si>
  <si>
    <t>12:46 PM</t>
  </si>
  <si>
    <t>Profit &amp; Loss Budget vs. Actual</t>
  </si>
  <si>
    <t>$ Over Budget</t>
  </si>
  <si>
    <t>12:47 PM</t>
  </si>
  <si>
    <t>As of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</si>
</sst>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"/>
    <numFmt numFmtId="165" formatCode="#,##0.00;\-#,##0.00"/>
    <numFmt numFmtId="166" formatCode="#,##0.0#%;\-#,##0.0#%"/>
    <numFmt numFmtId="167" formatCode="0.00_);[Red]\(0.00\)"/>
  </numFmts>
  <fonts count="1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  <font>
      <b/>
      <sz val="8"/>
      <color rgb="FF323232"/>
      <name val="Symbol"/>
      <family val="1"/>
      <charset val="2"/>
    </font>
    <font>
      <sz val="8"/>
      <color rgb="FF323232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10" fillId="0" borderId="0"/>
    <xf numFmtId="0" fontId="10" fillId="0" borderId="0"/>
    <xf numFmtId="0" fontId="9" fillId="0" borderId="0"/>
  </cellStyleXfs>
  <cellXfs count="7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49" fontId="0" fillId="0" borderId="0" xfId="0" applyNumberFormat="1"/>
    <xf numFmtId="49" fontId="12" fillId="0" borderId="0" xfId="0" applyNumberFormat="1" applyFont="1"/>
    <xf numFmtId="49" fontId="13" fillId="0" borderId="0" xfId="0" applyNumberFormat="1" applyFont="1"/>
    <xf numFmtId="164" fontId="11" fillId="0" borderId="0" xfId="0" applyNumberFormat="1" applyFont="1" applyAlignment="1">
      <alignment horizontal="right"/>
    </xf>
    <xf numFmtId="49" fontId="14" fillId="0" borderId="0" xfId="0" applyNumberFormat="1" applyFont="1"/>
    <xf numFmtId="49" fontId="11" fillId="0" borderId="0" xfId="0" applyNumberFormat="1" applyFont="1"/>
    <xf numFmtId="0" fontId="0" fillId="0" borderId="0" xfId="0"/>
    <xf numFmtId="0" fontId="0" fillId="0" borderId="0" xfId="0"/>
    <xf numFmtId="49" fontId="1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5" fillId="0" borderId="0" xfId="0" applyNumberFormat="1" applyFont="1"/>
    <xf numFmtId="165" fontId="11" fillId="0" borderId="2" xfId="0" applyNumberFormat="1" applyFont="1" applyBorder="1"/>
    <xf numFmtId="49" fontId="11" fillId="0" borderId="0" xfId="0" applyNumberFormat="1" applyFont="1" applyAlignment="1">
      <alignment horizontal="center"/>
    </xf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4" fontId="11" fillId="0" borderId="0" xfId="0" applyNumberFormat="1" applyFont="1"/>
    <xf numFmtId="49" fontId="16" fillId="0" borderId="0" xfId="0" applyNumberFormat="1" applyFont="1"/>
    <xf numFmtId="165" fontId="11" fillId="0" borderId="0" xfId="0" applyNumberFormat="1" applyFont="1"/>
    <xf numFmtId="164" fontId="15" fillId="0" borderId="0" xfId="0" applyNumberFormat="1" applyFont="1"/>
    <xf numFmtId="49" fontId="17" fillId="0" borderId="0" xfId="0" applyNumberFormat="1" applyFont="1" applyAlignment="1">
      <alignment horizontal="centerContinuous"/>
    </xf>
    <xf numFmtId="165" fontId="15" fillId="0" borderId="0" xfId="0" applyNumberFormat="1" applyFont="1"/>
    <xf numFmtId="165" fontId="15" fillId="0" borderId="3" xfId="0" applyNumberFormat="1" applyFont="1" applyBorder="1"/>
    <xf numFmtId="49" fontId="17" fillId="0" borderId="0" xfId="0" applyNumberFormat="1" applyFont="1"/>
    <xf numFmtId="165" fontId="15" fillId="0" borderId="4" xfId="0" applyNumberFormat="1" applyFont="1" applyBorder="1"/>
    <xf numFmtId="165" fontId="15" fillId="0" borderId="5" xfId="0" applyNumberFormat="1" applyFont="1" applyBorder="1"/>
    <xf numFmtId="49" fontId="0" fillId="0" borderId="0" xfId="0" applyNumberFormat="1" applyAlignment="1">
      <alignment horizontal="centerContinuous"/>
    </xf>
    <xf numFmtId="49" fontId="11" fillId="0" borderId="6" xfId="0" applyNumberFormat="1" applyFont="1" applyBorder="1" applyAlignment="1">
      <alignment horizontal="center"/>
    </xf>
    <xf numFmtId="166" fontId="15" fillId="0" borderId="0" xfId="0" applyNumberFormat="1" applyFont="1"/>
    <xf numFmtId="166" fontId="15" fillId="0" borderId="3" xfId="0" applyNumberFormat="1" applyFont="1" applyBorder="1"/>
    <xf numFmtId="166" fontId="15" fillId="0" borderId="5" xfId="0" applyNumberFormat="1" applyFont="1" applyBorder="1"/>
    <xf numFmtId="166" fontId="15" fillId="0" borderId="4" xfId="0" applyNumberFormat="1" applyFont="1" applyBorder="1"/>
    <xf numFmtId="166" fontId="11" fillId="0" borderId="2" xfId="0" applyNumberFormat="1" applyFont="1" applyBorder="1"/>
    <xf numFmtId="40" fontId="0" fillId="0" borderId="0" xfId="0" applyNumberFormat="1"/>
    <xf numFmtId="40" fontId="0" fillId="0" borderId="0" xfId="0" applyNumberFormat="1" applyAlignment="1">
      <alignment horizontal="centerContinuous"/>
    </xf>
    <xf numFmtId="40" fontId="11" fillId="0" borderId="6" xfId="0" applyNumberFormat="1" applyFont="1" applyBorder="1" applyAlignment="1">
      <alignment horizontal="center"/>
    </xf>
    <xf numFmtId="40" fontId="15" fillId="0" borderId="0" xfId="0" applyNumberFormat="1" applyFont="1"/>
    <xf numFmtId="40" fontId="15" fillId="0" borderId="3" xfId="0" applyNumberFormat="1" applyFont="1" applyBorder="1"/>
    <xf numFmtId="40" fontId="15" fillId="0" borderId="5" xfId="0" applyNumberFormat="1" applyFont="1" applyBorder="1"/>
    <xf numFmtId="40" fontId="15" fillId="0" borderId="4" xfId="0" applyNumberFormat="1" applyFont="1" applyBorder="1"/>
    <xf numFmtId="40" fontId="11" fillId="0" borderId="2" xfId="0" applyNumberFormat="1" applyFont="1" applyBorder="1"/>
    <xf numFmtId="40" fontId="11" fillId="2" borderId="6" xfId="0" applyNumberFormat="1" applyFont="1" applyFill="1" applyBorder="1" applyAlignment="1">
      <alignment horizontal="center" wrapText="1"/>
    </xf>
    <xf numFmtId="40" fontId="15" fillId="2" borderId="0" xfId="0" applyNumberFormat="1" applyFont="1" applyFill="1"/>
    <xf numFmtId="40" fontId="15" fillId="2" borderId="3" xfId="0" applyNumberFormat="1" applyFont="1" applyFill="1" applyBorder="1"/>
    <xf numFmtId="40" fontId="15" fillId="2" borderId="5" xfId="0" applyNumberFormat="1" applyFont="1" applyFill="1" applyBorder="1"/>
    <xf numFmtId="40" fontId="15" fillId="2" borderId="4" xfId="0" applyNumberFormat="1" applyFont="1" applyFill="1" applyBorder="1"/>
    <xf numFmtId="40" fontId="11" fillId="2" borderId="2" xfId="0" applyNumberFormat="1" applyFont="1" applyFill="1" applyBorder="1"/>
    <xf numFmtId="40" fontId="11" fillId="3" borderId="6" xfId="0" applyNumberFormat="1" applyFont="1" applyFill="1" applyBorder="1" applyAlignment="1">
      <alignment horizontal="center" wrapText="1"/>
    </xf>
    <xf numFmtId="40" fontId="15" fillId="3" borderId="0" xfId="0" applyNumberFormat="1" applyFont="1" applyFill="1"/>
    <xf numFmtId="40" fontId="15" fillId="3" borderId="3" xfId="0" applyNumberFormat="1" applyFont="1" applyFill="1" applyBorder="1"/>
    <xf numFmtId="40" fontId="15" fillId="3" borderId="5" xfId="0" applyNumberFormat="1" applyFont="1" applyFill="1" applyBorder="1"/>
    <xf numFmtId="40" fontId="15" fillId="3" borderId="4" xfId="0" applyNumberFormat="1" applyFont="1" applyFill="1" applyBorder="1"/>
    <xf numFmtId="40" fontId="11" fillId="3" borderId="2" xfId="0" applyNumberFormat="1" applyFont="1" applyFill="1" applyBorder="1"/>
    <xf numFmtId="165" fontId="15" fillId="0" borderId="7" xfId="0" applyNumberFormat="1" applyFont="1" applyBorder="1"/>
    <xf numFmtId="40" fontId="11" fillId="2" borderId="6" xfId="0" applyNumberFormat="1" applyFont="1" applyFill="1" applyBorder="1" applyAlignment="1">
      <alignment horizontal="center"/>
    </xf>
    <xf numFmtId="40" fontId="0" fillId="0" borderId="0" xfId="0" applyNumberFormat="1" applyAlignment="1">
      <alignment horizontal="center"/>
    </xf>
    <xf numFmtId="40" fontId="11" fillId="3" borderId="6" xfId="0" applyNumberFormat="1" applyFont="1" applyFill="1" applyBorder="1" applyAlignment="1">
      <alignment horizontal="center"/>
    </xf>
    <xf numFmtId="40" fontId="11" fillId="0" borderId="0" xfId="0" applyNumberFormat="1" applyFont="1"/>
    <xf numFmtId="167" fontId="0" fillId="0" borderId="0" xfId="0" applyNumberFormat="1"/>
    <xf numFmtId="167" fontId="0" fillId="0" borderId="0" xfId="0" applyNumberFormat="1" applyAlignment="1">
      <alignment horizontal="centerContinuous"/>
    </xf>
    <xf numFmtId="167" fontId="11" fillId="0" borderId="6" xfId="0" applyNumberFormat="1" applyFont="1" applyBorder="1" applyAlignment="1">
      <alignment horizontal="center"/>
    </xf>
    <xf numFmtId="167" fontId="15" fillId="0" borderId="0" xfId="0" applyNumberFormat="1" applyFont="1"/>
    <xf numFmtId="167" fontId="15" fillId="0" borderId="3" xfId="0" applyNumberFormat="1" applyFont="1" applyBorder="1"/>
    <xf numFmtId="167" fontId="15" fillId="0" borderId="5" xfId="0" applyNumberFormat="1" applyFont="1" applyBorder="1"/>
    <xf numFmtId="167" fontId="15" fillId="0" borderId="4" xfId="0" applyNumberFormat="1" applyFont="1" applyBorder="1"/>
    <xf numFmtId="167" fontId="11" fillId="0" borderId="2" xfId="0" applyNumberFormat="1" applyFont="1" applyBorder="1"/>
    <xf numFmtId="49" fontId="1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</cellXfs>
  <cellStyles count="14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4 2" xfId="7" xr:uid="{00000000-0005-0000-0000-000007000000}"/>
    <cellStyle name="Normal 2 5" xfId="8" xr:uid="{00000000-0005-0000-0000-000008000000}"/>
    <cellStyle name="Normal 2 6" xfId="9" xr:uid="{00000000-0005-0000-0000-000009000000}"/>
    <cellStyle name="Normal 2 7" xfId="10" xr:uid="{00000000-0005-0000-0000-00000A000000}"/>
    <cellStyle name="Normal 3" xfId="11" xr:uid="{00000000-0005-0000-0000-00000B000000}"/>
    <cellStyle name="Normal 4" xfId="12" xr:uid="{00000000-0005-0000-0000-00000C000000}"/>
    <cellStyle name="Normal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Flow Forecast</a:t>
            </a:r>
            <a:r>
              <a:rPr lang="en-US" baseline="0"/>
              <a:t> Through June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[1]Sheet3!$A$2</c:f>
              <c:strCache>
                <c:ptCount val="1"/>
                <c:pt idx="0">
                  <c:v>Beginning Cash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[1]Sheet3!$B$1:$CA$1</c:f>
              <c:numCache>
                <c:formatCode>General</c:formatCode>
                <c:ptCount val="78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43118</c:v>
                </c:pt>
                <c:pt idx="25">
                  <c:v>43149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44276</c:v>
                </c:pt>
                <c:pt idx="63">
                  <c:v>44307</c:v>
                </c:pt>
                <c:pt idx="64">
                  <c:v>44337</c:v>
                </c:pt>
                <c:pt idx="65">
                  <c:v>44368</c:v>
                </c:pt>
                <c:pt idx="66">
                  <c:v>44398</c:v>
                </c:pt>
                <c:pt idx="67">
                  <c:v>44429</c:v>
                </c:pt>
                <c:pt idx="68">
                  <c:v>44460</c:v>
                </c:pt>
                <c:pt idx="69">
                  <c:v>44490</c:v>
                </c:pt>
                <c:pt idx="70">
                  <c:v>44521</c:v>
                </c:pt>
                <c:pt idx="71">
                  <c:v>44551</c:v>
                </c:pt>
                <c:pt idx="72">
                  <c:v>44582</c:v>
                </c:pt>
                <c:pt idx="73">
                  <c:v>44613</c:v>
                </c:pt>
                <c:pt idx="74">
                  <c:v>44641</c:v>
                </c:pt>
                <c:pt idx="75">
                  <c:v>44672</c:v>
                </c:pt>
                <c:pt idx="76">
                  <c:v>44702</c:v>
                </c:pt>
                <c:pt idx="77">
                  <c:v>44733</c:v>
                </c:pt>
              </c:numCache>
            </c:numRef>
          </c:cat>
          <c:val>
            <c:numRef>
              <c:f>[1]Sheet3!$B$2:$CA$2</c:f>
              <c:numCache>
                <c:formatCode>General</c:formatCode>
                <c:ptCount val="78"/>
                <c:pt idx="0">
                  <c:v>55621.26</c:v>
                </c:pt>
                <c:pt idx="1">
                  <c:v>54769.62</c:v>
                </c:pt>
                <c:pt idx="2">
                  <c:v>50656</c:v>
                </c:pt>
                <c:pt idx="3">
                  <c:v>46266.520000000004</c:v>
                </c:pt>
                <c:pt idx="4">
                  <c:v>42487</c:v>
                </c:pt>
                <c:pt idx="5">
                  <c:v>41877</c:v>
                </c:pt>
                <c:pt idx="6">
                  <c:v>45904</c:v>
                </c:pt>
                <c:pt idx="7">
                  <c:v>55716</c:v>
                </c:pt>
                <c:pt idx="8">
                  <c:v>61446.91</c:v>
                </c:pt>
                <c:pt idx="9">
                  <c:v>68968</c:v>
                </c:pt>
                <c:pt idx="10">
                  <c:v>73241</c:v>
                </c:pt>
                <c:pt idx="11">
                  <c:v>52964.7</c:v>
                </c:pt>
                <c:pt idx="12">
                  <c:v>47341.47</c:v>
                </c:pt>
                <c:pt idx="13">
                  <c:v>42749.45</c:v>
                </c:pt>
                <c:pt idx="14">
                  <c:v>39736.78</c:v>
                </c:pt>
                <c:pt idx="15">
                  <c:v>37017.699999999997</c:v>
                </c:pt>
                <c:pt idx="16">
                  <c:v>35720.92</c:v>
                </c:pt>
                <c:pt idx="17">
                  <c:v>36659.01</c:v>
                </c:pt>
                <c:pt idx="18">
                  <c:v>46429.73</c:v>
                </c:pt>
                <c:pt idx="19">
                  <c:v>52102.19</c:v>
                </c:pt>
                <c:pt idx="20">
                  <c:v>63613.38</c:v>
                </c:pt>
                <c:pt idx="21">
                  <c:v>70753.570000000007</c:v>
                </c:pt>
                <c:pt idx="22">
                  <c:v>67800.19</c:v>
                </c:pt>
                <c:pt idx="23">
                  <c:v>55008.480000000003</c:v>
                </c:pt>
                <c:pt idx="24">
                  <c:v>50422.9</c:v>
                </c:pt>
                <c:pt idx="25">
                  <c:v>48323.9</c:v>
                </c:pt>
                <c:pt idx="26">
                  <c:v>46308.67</c:v>
                </c:pt>
                <c:pt idx="27">
                  <c:v>42882.33</c:v>
                </c:pt>
                <c:pt idx="28">
                  <c:v>41522.839999999997</c:v>
                </c:pt>
                <c:pt idx="29">
                  <c:v>38510.69</c:v>
                </c:pt>
                <c:pt idx="30">
                  <c:v>46292.800000000003</c:v>
                </c:pt>
                <c:pt idx="31">
                  <c:v>59937.95</c:v>
                </c:pt>
                <c:pt idx="32">
                  <c:v>64527.47</c:v>
                </c:pt>
                <c:pt idx="33">
                  <c:v>70617</c:v>
                </c:pt>
                <c:pt idx="34">
                  <c:v>70867.09</c:v>
                </c:pt>
                <c:pt idx="35">
                  <c:v>51038.62</c:v>
                </c:pt>
                <c:pt idx="36">
                  <c:v>52496.11</c:v>
                </c:pt>
                <c:pt idx="37">
                  <c:v>48384.7</c:v>
                </c:pt>
                <c:pt idx="38">
                  <c:v>48370.559999999998</c:v>
                </c:pt>
                <c:pt idx="39">
                  <c:v>47574.22</c:v>
                </c:pt>
                <c:pt idx="40">
                  <c:v>43411.19</c:v>
                </c:pt>
                <c:pt idx="41">
                  <c:v>48409.26</c:v>
                </c:pt>
                <c:pt idx="42">
                  <c:v>54132.88</c:v>
                </c:pt>
                <c:pt idx="43">
                  <c:v>62873.17</c:v>
                </c:pt>
                <c:pt idx="44">
                  <c:v>65640.160000000003</c:v>
                </c:pt>
                <c:pt idx="45">
                  <c:v>67418.789999999994</c:v>
                </c:pt>
                <c:pt idx="46">
                  <c:v>78527.86</c:v>
                </c:pt>
                <c:pt idx="47">
                  <c:v>74176.39</c:v>
                </c:pt>
                <c:pt idx="48">
                  <c:v>62370.61</c:v>
                </c:pt>
                <c:pt idx="49">
                  <c:v>58226.82</c:v>
                </c:pt>
                <c:pt idx="50">
                  <c:v>53619.22</c:v>
                </c:pt>
                <c:pt idx="51">
                  <c:v>50620.11</c:v>
                </c:pt>
                <c:pt idx="52">
                  <c:v>47945.89</c:v>
                </c:pt>
                <c:pt idx="53">
                  <c:v>48192.62</c:v>
                </c:pt>
                <c:pt idx="54">
                  <c:v>61082.25</c:v>
                </c:pt>
                <c:pt idx="55">
                  <c:v>68155.56</c:v>
                </c:pt>
                <c:pt idx="56">
                  <c:v>65293.29</c:v>
                </c:pt>
                <c:pt idx="57">
                  <c:v>67527.38</c:v>
                </c:pt>
                <c:pt idx="58">
                  <c:v>74493.789999999994</c:v>
                </c:pt>
                <c:pt idx="59">
                  <c:v>74425.399999999994</c:v>
                </c:pt>
                <c:pt idx="60">
                  <c:v>70837.56</c:v>
                </c:pt>
                <c:pt idx="61">
                  <c:v>70557.78</c:v>
                </c:pt>
                <c:pt idx="62">
                  <c:v>67728.94</c:v>
                </c:pt>
                <c:pt idx="63">
                  <c:v>61977.57</c:v>
                </c:pt>
                <c:pt idx="64">
                  <c:v>59550.07</c:v>
                </c:pt>
                <c:pt idx="65">
                  <c:v>69818.23</c:v>
                </c:pt>
                <c:pt idx="66">
                  <c:v>73869.56</c:v>
                </c:pt>
                <c:pt idx="67">
                  <c:v>77756.070000000007</c:v>
                </c:pt>
                <c:pt idx="68">
                  <c:v>87247.52</c:v>
                </c:pt>
                <c:pt idx="69">
                  <c:v>86985.19</c:v>
                </c:pt>
                <c:pt idx="70">
                  <c:v>81917.02</c:v>
                </c:pt>
                <c:pt idx="71">
                  <c:v>79086.2</c:v>
                </c:pt>
                <c:pt idx="72">
                  <c:v>75895.87</c:v>
                </c:pt>
                <c:pt idx="73">
                  <c:v>70768.320000000007</c:v>
                </c:pt>
                <c:pt idx="74">
                  <c:v>67575.89</c:v>
                </c:pt>
                <c:pt idx="75">
                  <c:v>62809.15</c:v>
                </c:pt>
                <c:pt idx="76">
                  <c:v>58067.17</c:v>
                </c:pt>
                <c:pt idx="77">
                  <c:v>67422.67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D-4980-BFFE-3313D4885B45}"/>
            </c:ext>
          </c:extLst>
        </c:ser>
        <c:ser>
          <c:idx val="1"/>
          <c:order val="1"/>
          <c:tx>
            <c:strRef>
              <c:f>[1]Sheet3!$A$3</c:f>
              <c:strCache>
                <c:ptCount val="1"/>
                <c:pt idx="0">
                  <c:v>Proj. Balance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[1]Sheet3!$B$1:$CA$1</c:f>
              <c:numCache>
                <c:formatCode>General</c:formatCode>
                <c:ptCount val="78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43118</c:v>
                </c:pt>
                <c:pt idx="25">
                  <c:v>43149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44276</c:v>
                </c:pt>
                <c:pt idx="63">
                  <c:v>44307</c:v>
                </c:pt>
                <c:pt idx="64">
                  <c:v>44337</c:v>
                </c:pt>
                <c:pt idx="65">
                  <c:v>44368</c:v>
                </c:pt>
                <c:pt idx="66">
                  <c:v>44398</c:v>
                </c:pt>
                <c:pt idx="67">
                  <c:v>44429</c:v>
                </c:pt>
                <c:pt idx="68">
                  <c:v>44460</c:v>
                </c:pt>
                <c:pt idx="69">
                  <c:v>44490</c:v>
                </c:pt>
                <c:pt idx="70">
                  <c:v>44521</c:v>
                </c:pt>
                <c:pt idx="71">
                  <c:v>44551</c:v>
                </c:pt>
                <c:pt idx="72">
                  <c:v>44582</c:v>
                </c:pt>
                <c:pt idx="73">
                  <c:v>44613</c:v>
                </c:pt>
                <c:pt idx="74">
                  <c:v>44641</c:v>
                </c:pt>
                <c:pt idx="75">
                  <c:v>44672</c:v>
                </c:pt>
                <c:pt idx="76">
                  <c:v>44702</c:v>
                </c:pt>
                <c:pt idx="77">
                  <c:v>44733</c:v>
                </c:pt>
              </c:numCache>
            </c:numRef>
          </c:cat>
          <c:val>
            <c:numRef>
              <c:f>[1]Sheet3!$B$3:$CA$3</c:f>
              <c:numCache>
                <c:formatCode>General</c:formatCode>
                <c:ptCount val="78"/>
                <c:pt idx="0">
                  <c:v>54769.62</c:v>
                </c:pt>
                <c:pt idx="1">
                  <c:v>50656</c:v>
                </c:pt>
                <c:pt idx="2">
                  <c:v>46266.520000000004</c:v>
                </c:pt>
                <c:pt idx="3">
                  <c:v>42487</c:v>
                </c:pt>
                <c:pt idx="4">
                  <c:v>41877</c:v>
                </c:pt>
                <c:pt idx="5">
                  <c:v>45904</c:v>
                </c:pt>
                <c:pt idx="6">
                  <c:v>55716</c:v>
                </c:pt>
                <c:pt idx="7">
                  <c:v>61446.91</c:v>
                </c:pt>
                <c:pt idx="8">
                  <c:v>68968</c:v>
                </c:pt>
                <c:pt idx="9">
                  <c:v>73241</c:v>
                </c:pt>
                <c:pt idx="10">
                  <c:v>52964.7</c:v>
                </c:pt>
                <c:pt idx="11">
                  <c:v>47341.47</c:v>
                </c:pt>
                <c:pt idx="12">
                  <c:v>42749.45</c:v>
                </c:pt>
                <c:pt idx="13">
                  <c:v>39736.78</c:v>
                </c:pt>
                <c:pt idx="14">
                  <c:v>37017.699999999997</c:v>
                </c:pt>
                <c:pt idx="15">
                  <c:v>35720.92</c:v>
                </c:pt>
                <c:pt idx="16">
                  <c:v>36659.009999999995</c:v>
                </c:pt>
                <c:pt idx="17">
                  <c:v>46429.73</c:v>
                </c:pt>
                <c:pt idx="18">
                  <c:v>52102.19</c:v>
                </c:pt>
                <c:pt idx="19">
                  <c:v>63613.38</c:v>
                </c:pt>
                <c:pt idx="20">
                  <c:v>70753.570000000007</c:v>
                </c:pt>
                <c:pt idx="21">
                  <c:v>67800.19</c:v>
                </c:pt>
                <c:pt idx="22">
                  <c:v>55008.480000000003</c:v>
                </c:pt>
                <c:pt idx="23">
                  <c:v>50422.9</c:v>
                </c:pt>
                <c:pt idx="24">
                  <c:v>48323.9</c:v>
                </c:pt>
                <c:pt idx="25">
                  <c:v>46308.67</c:v>
                </c:pt>
                <c:pt idx="26">
                  <c:v>42882.33</c:v>
                </c:pt>
                <c:pt idx="27">
                  <c:v>41522.839999999997</c:v>
                </c:pt>
                <c:pt idx="28">
                  <c:v>38510.69</c:v>
                </c:pt>
                <c:pt idx="29">
                  <c:v>46292.800000000003</c:v>
                </c:pt>
                <c:pt idx="30">
                  <c:v>59937.95</c:v>
                </c:pt>
                <c:pt idx="31">
                  <c:v>64527.47</c:v>
                </c:pt>
                <c:pt idx="32">
                  <c:v>70617</c:v>
                </c:pt>
                <c:pt idx="33">
                  <c:v>70867.09</c:v>
                </c:pt>
                <c:pt idx="34">
                  <c:v>51038.62</c:v>
                </c:pt>
                <c:pt idx="35">
                  <c:v>52496.11</c:v>
                </c:pt>
                <c:pt idx="36">
                  <c:v>48384.7</c:v>
                </c:pt>
                <c:pt idx="37">
                  <c:v>48370.559999999998</c:v>
                </c:pt>
                <c:pt idx="38">
                  <c:v>47574.22</c:v>
                </c:pt>
                <c:pt idx="39">
                  <c:v>43411.19</c:v>
                </c:pt>
                <c:pt idx="40">
                  <c:v>48409.26</c:v>
                </c:pt>
                <c:pt idx="41">
                  <c:v>54132.88</c:v>
                </c:pt>
                <c:pt idx="42">
                  <c:v>62873.17</c:v>
                </c:pt>
                <c:pt idx="43">
                  <c:v>65640.160000000003</c:v>
                </c:pt>
                <c:pt idx="44">
                  <c:v>67418.789999999994</c:v>
                </c:pt>
                <c:pt idx="45">
                  <c:v>78527.86</c:v>
                </c:pt>
                <c:pt idx="46">
                  <c:v>74176.39</c:v>
                </c:pt>
                <c:pt idx="47">
                  <c:v>62370.61</c:v>
                </c:pt>
                <c:pt idx="48">
                  <c:v>58226.82</c:v>
                </c:pt>
                <c:pt idx="49">
                  <c:v>53619.22</c:v>
                </c:pt>
                <c:pt idx="50">
                  <c:v>50620.11</c:v>
                </c:pt>
                <c:pt idx="51">
                  <c:v>47945.89</c:v>
                </c:pt>
                <c:pt idx="52">
                  <c:v>48192.62</c:v>
                </c:pt>
                <c:pt idx="53">
                  <c:v>61082.25</c:v>
                </c:pt>
                <c:pt idx="54">
                  <c:v>68155.56</c:v>
                </c:pt>
                <c:pt idx="55">
                  <c:v>65293.29</c:v>
                </c:pt>
                <c:pt idx="56">
                  <c:v>67527.38</c:v>
                </c:pt>
                <c:pt idx="57">
                  <c:v>74493.789999999994</c:v>
                </c:pt>
                <c:pt idx="58">
                  <c:v>74425.399999999994</c:v>
                </c:pt>
                <c:pt idx="59">
                  <c:v>70837.56</c:v>
                </c:pt>
                <c:pt idx="60">
                  <c:v>70557.78</c:v>
                </c:pt>
                <c:pt idx="61">
                  <c:v>67728.94</c:v>
                </c:pt>
                <c:pt idx="62">
                  <c:v>61977.57</c:v>
                </c:pt>
                <c:pt idx="63">
                  <c:v>59550.07</c:v>
                </c:pt>
                <c:pt idx="64">
                  <c:v>69818.23</c:v>
                </c:pt>
                <c:pt idx="65">
                  <c:v>73869.56</c:v>
                </c:pt>
                <c:pt idx="66">
                  <c:v>77756.070000000007</c:v>
                </c:pt>
                <c:pt idx="67">
                  <c:v>87247.52</c:v>
                </c:pt>
                <c:pt idx="68">
                  <c:v>86985.19</c:v>
                </c:pt>
                <c:pt idx="69">
                  <c:v>81917.02</c:v>
                </c:pt>
                <c:pt idx="70">
                  <c:v>79086.2</c:v>
                </c:pt>
                <c:pt idx="71">
                  <c:v>75895.87</c:v>
                </c:pt>
                <c:pt idx="72">
                  <c:v>70768.320000000007</c:v>
                </c:pt>
                <c:pt idx="73">
                  <c:v>67575.89</c:v>
                </c:pt>
                <c:pt idx="74">
                  <c:v>62809.15</c:v>
                </c:pt>
                <c:pt idx="75">
                  <c:v>58067.17</c:v>
                </c:pt>
                <c:pt idx="76">
                  <c:v>67422.67</c:v>
                </c:pt>
                <c:pt idx="77">
                  <c:v>70438.48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D-4980-BFFE-3313D4885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3716480"/>
        <c:axId val="1703704416"/>
      </c:barChart>
      <c:lineChart>
        <c:grouping val="standard"/>
        <c:varyColors val="0"/>
        <c:ser>
          <c:idx val="2"/>
          <c:order val="2"/>
          <c:tx>
            <c:strRef>
              <c:f>[1]Sheet3!$A$4</c:f>
              <c:strCache>
                <c:ptCount val="1"/>
                <c:pt idx="0">
                  <c:v>Reserve Fund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[1]Sheet3!$B$1:$CA$1</c:f>
              <c:numCache>
                <c:formatCode>General</c:formatCode>
                <c:ptCount val="78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43118</c:v>
                </c:pt>
                <c:pt idx="25">
                  <c:v>43149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44276</c:v>
                </c:pt>
                <c:pt idx="63">
                  <c:v>44307</c:v>
                </c:pt>
                <c:pt idx="64">
                  <c:v>44337</c:v>
                </c:pt>
                <c:pt idx="65">
                  <c:v>44368</c:v>
                </c:pt>
                <c:pt idx="66">
                  <c:v>44398</c:v>
                </c:pt>
                <c:pt idx="67">
                  <c:v>44429</c:v>
                </c:pt>
                <c:pt idx="68">
                  <c:v>44460</c:v>
                </c:pt>
                <c:pt idx="69">
                  <c:v>44490</c:v>
                </c:pt>
                <c:pt idx="70">
                  <c:v>44521</c:v>
                </c:pt>
                <c:pt idx="71">
                  <c:v>44551</c:v>
                </c:pt>
                <c:pt idx="72">
                  <c:v>44582</c:v>
                </c:pt>
                <c:pt idx="73">
                  <c:v>44613</c:v>
                </c:pt>
                <c:pt idx="74">
                  <c:v>44641</c:v>
                </c:pt>
                <c:pt idx="75">
                  <c:v>44672</c:v>
                </c:pt>
                <c:pt idx="76">
                  <c:v>44702</c:v>
                </c:pt>
                <c:pt idx="77">
                  <c:v>44733</c:v>
                </c:pt>
              </c:numCache>
            </c:numRef>
          </c:cat>
          <c:val>
            <c:numRef>
              <c:f>[1]Sheet3!$B$4:$CA$4</c:f>
              <c:numCache>
                <c:formatCode>General</c:formatCode>
                <c:ptCount val="78"/>
                <c:pt idx="0">
                  <c:v>13000</c:v>
                </c:pt>
                <c:pt idx="1">
                  <c:v>13000</c:v>
                </c:pt>
                <c:pt idx="2">
                  <c:v>13000</c:v>
                </c:pt>
                <c:pt idx="3">
                  <c:v>13000</c:v>
                </c:pt>
                <c:pt idx="4">
                  <c:v>13000</c:v>
                </c:pt>
                <c:pt idx="5">
                  <c:v>13000</c:v>
                </c:pt>
                <c:pt idx="6">
                  <c:v>13000</c:v>
                </c:pt>
                <c:pt idx="7">
                  <c:v>13000</c:v>
                </c:pt>
                <c:pt idx="8">
                  <c:v>13000</c:v>
                </c:pt>
                <c:pt idx="9">
                  <c:v>13000</c:v>
                </c:pt>
                <c:pt idx="10">
                  <c:v>13000</c:v>
                </c:pt>
                <c:pt idx="11">
                  <c:v>13000</c:v>
                </c:pt>
                <c:pt idx="12">
                  <c:v>13000</c:v>
                </c:pt>
                <c:pt idx="13">
                  <c:v>13000</c:v>
                </c:pt>
                <c:pt idx="14">
                  <c:v>13000</c:v>
                </c:pt>
                <c:pt idx="15">
                  <c:v>13000</c:v>
                </c:pt>
                <c:pt idx="16">
                  <c:v>13000</c:v>
                </c:pt>
                <c:pt idx="17">
                  <c:v>13000</c:v>
                </c:pt>
                <c:pt idx="18">
                  <c:v>13000</c:v>
                </c:pt>
                <c:pt idx="19">
                  <c:v>13000</c:v>
                </c:pt>
                <c:pt idx="20">
                  <c:v>13000</c:v>
                </c:pt>
                <c:pt idx="21">
                  <c:v>13000</c:v>
                </c:pt>
                <c:pt idx="22">
                  <c:v>13000</c:v>
                </c:pt>
                <c:pt idx="23">
                  <c:v>13000</c:v>
                </c:pt>
                <c:pt idx="24">
                  <c:v>13000</c:v>
                </c:pt>
                <c:pt idx="25">
                  <c:v>13000</c:v>
                </c:pt>
                <c:pt idx="26">
                  <c:v>13000</c:v>
                </c:pt>
                <c:pt idx="27">
                  <c:v>13000</c:v>
                </c:pt>
                <c:pt idx="28">
                  <c:v>13000</c:v>
                </c:pt>
                <c:pt idx="29">
                  <c:v>13000</c:v>
                </c:pt>
                <c:pt idx="30">
                  <c:v>13000</c:v>
                </c:pt>
                <c:pt idx="31">
                  <c:v>13000</c:v>
                </c:pt>
                <c:pt idx="32">
                  <c:v>13000</c:v>
                </c:pt>
                <c:pt idx="33">
                  <c:v>13000</c:v>
                </c:pt>
                <c:pt idx="34">
                  <c:v>13000</c:v>
                </c:pt>
                <c:pt idx="35">
                  <c:v>13000</c:v>
                </c:pt>
                <c:pt idx="36">
                  <c:v>13000</c:v>
                </c:pt>
                <c:pt idx="37">
                  <c:v>13000</c:v>
                </c:pt>
                <c:pt idx="38">
                  <c:v>13000</c:v>
                </c:pt>
                <c:pt idx="39">
                  <c:v>13000</c:v>
                </c:pt>
                <c:pt idx="40">
                  <c:v>13000</c:v>
                </c:pt>
                <c:pt idx="41">
                  <c:v>13000</c:v>
                </c:pt>
                <c:pt idx="42">
                  <c:v>13000</c:v>
                </c:pt>
                <c:pt idx="43">
                  <c:v>13000</c:v>
                </c:pt>
                <c:pt idx="44">
                  <c:v>13000</c:v>
                </c:pt>
                <c:pt idx="45">
                  <c:v>13000</c:v>
                </c:pt>
                <c:pt idx="46">
                  <c:v>13000</c:v>
                </c:pt>
                <c:pt idx="47">
                  <c:v>13000</c:v>
                </c:pt>
                <c:pt idx="48">
                  <c:v>13000</c:v>
                </c:pt>
                <c:pt idx="49">
                  <c:v>13000</c:v>
                </c:pt>
                <c:pt idx="50">
                  <c:v>13000</c:v>
                </c:pt>
                <c:pt idx="51">
                  <c:v>13000</c:v>
                </c:pt>
                <c:pt idx="52">
                  <c:v>13000</c:v>
                </c:pt>
                <c:pt idx="53">
                  <c:v>13000</c:v>
                </c:pt>
                <c:pt idx="54">
                  <c:v>13000</c:v>
                </c:pt>
                <c:pt idx="55">
                  <c:v>13000</c:v>
                </c:pt>
                <c:pt idx="56">
                  <c:v>13000</c:v>
                </c:pt>
                <c:pt idx="57">
                  <c:v>13000</c:v>
                </c:pt>
                <c:pt idx="58">
                  <c:v>13000</c:v>
                </c:pt>
                <c:pt idx="59">
                  <c:v>13000</c:v>
                </c:pt>
                <c:pt idx="60">
                  <c:v>13000</c:v>
                </c:pt>
                <c:pt idx="61">
                  <c:v>13000</c:v>
                </c:pt>
                <c:pt idx="62">
                  <c:v>13000</c:v>
                </c:pt>
                <c:pt idx="63">
                  <c:v>13000</c:v>
                </c:pt>
                <c:pt idx="64">
                  <c:v>13000</c:v>
                </c:pt>
                <c:pt idx="65">
                  <c:v>13000</c:v>
                </c:pt>
                <c:pt idx="66">
                  <c:v>13000</c:v>
                </c:pt>
                <c:pt idx="67">
                  <c:v>13000</c:v>
                </c:pt>
                <c:pt idx="68">
                  <c:v>13000</c:v>
                </c:pt>
                <c:pt idx="69">
                  <c:v>13000</c:v>
                </c:pt>
                <c:pt idx="70">
                  <c:v>13000</c:v>
                </c:pt>
                <c:pt idx="71">
                  <c:v>13000</c:v>
                </c:pt>
                <c:pt idx="72">
                  <c:v>20000</c:v>
                </c:pt>
                <c:pt idx="73">
                  <c:v>20000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4D-4980-BFFE-3313D4885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716480"/>
        <c:axId val="1703704416"/>
      </c:lineChart>
      <c:catAx>
        <c:axId val="17037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704416"/>
        <c:crosses val="autoZero"/>
        <c:auto val="1"/>
        <c:lblAlgn val="ctr"/>
        <c:lblOffset val="100"/>
        <c:noMultiLvlLbl val="1"/>
      </c:catAx>
      <c:valAx>
        <c:axId val="170370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71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390524</xdr:colOff>
      <xdr:row>22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2771D8-F435-43A3-94D7-4855D22B4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hFlow%206_30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ByMonth"/>
      <sheetName val="Sheet5"/>
      <sheetName val="Chart1"/>
      <sheetName val="2014-2017CashFlow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>
            <v>42400</v>
          </cell>
          <cell r="C1">
            <v>42428</v>
          </cell>
          <cell r="D1">
            <v>42460</v>
          </cell>
          <cell r="E1">
            <v>42490</v>
          </cell>
          <cell r="F1">
            <v>42521</v>
          </cell>
          <cell r="G1">
            <v>42551</v>
          </cell>
          <cell r="H1">
            <v>42582</v>
          </cell>
          <cell r="I1">
            <v>42613</v>
          </cell>
          <cell r="J1">
            <v>42643</v>
          </cell>
          <cell r="K1">
            <v>42674</v>
          </cell>
          <cell r="L1">
            <v>42704</v>
          </cell>
          <cell r="M1">
            <v>42705</v>
          </cell>
          <cell r="N1">
            <v>42736</v>
          </cell>
          <cell r="O1">
            <v>42767</v>
          </cell>
          <cell r="P1">
            <v>42795</v>
          </cell>
          <cell r="Q1">
            <v>42826</v>
          </cell>
          <cell r="R1">
            <v>42856</v>
          </cell>
          <cell r="S1">
            <v>42887</v>
          </cell>
          <cell r="T1">
            <v>42917</v>
          </cell>
          <cell r="U1">
            <v>42948</v>
          </cell>
          <cell r="V1">
            <v>42979</v>
          </cell>
          <cell r="W1">
            <v>43009</v>
          </cell>
          <cell r="X1">
            <v>43040</v>
          </cell>
          <cell r="Y1">
            <v>43070</v>
          </cell>
          <cell r="Z1">
            <v>43118</v>
          </cell>
          <cell r="AA1">
            <v>43149</v>
          </cell>
          <cell r="AB1">
            <v>43160</v>
          </cell>
          <cell r="AC1">
            <v>43191</v>
          </cell>
          <cell r="AD1">
            <v>43221</v>
          </cell>
          <cell r="AE1">
            <v>43252</v>
          </cell>
          <cell r="AF1">
            <v>43282</v>
          </cell>
          <cell r="AG1">
            <v>43313</v>
          </cell>
          <cell r="AH1">
            <v>43344</v>
          </cell>
          <cell r="AI1">
            <v>43374</v>
          </cell>
          <cell r="AJ1">
            <v>43405</v>
          </cell>
          <cell r="AK1">
            <v>43435</v>
          </cell>
          <cell r="AL1">
            <v>43466</v>
          </cell>
          <cell r="AM1">
            <v>43497</v>
          </cell>
          <cell r="AN1">
            <v>43525</v>
          </cell>
          <cell r="AO1">
            <v>43556</v>
          </cell>
          <cell r="AP1">
            <v>43586</v>
          </cell>
          <cell r="AQ1">
            <v>43617</v>
          </cell>
          <cell r="AR1">
            <v>43647</v>
          </cell>
          <cell r="AS1">
            <v>43678</v>
          </cell>
          <cell r="AT1">
            <v>43709</v>
          </cell>
          <cell r="AU1">
            <v>43739</v>
          </cell>
          <cell r="AV1">
            <v>43770</v>
          </cell>
          <cell r="AW1">
            <v>43800</v>
          </cell>
          <cell r="AX1">
            <v>43831</v>
          </cell>
          <cell r="AY1">
            <v>43862</v>
          </cell>
          <cell r="AZ1">
            <v>43891</v>
          </cell>
          <cell r="BA1">
            <v>43922</v>
          </cell>
          <cell r="BB1">
            <v>43952</v>
          </cell>
          <cell r="BC1">
            <v>43983</v>
          </cell>
          <cell r="BD1">
            <v>44013</v>
          </cell>
          <cell r="BE1">
            <v>44044</v>
          </cell>
          <cell r="BF1">
            <v>44075</v>
          </cell>
          <cell r="BG1">
            <v>44105</v>
          </cell>
          <cell r="BH1">
            <v>44136</v>
          </cell>
          <cell r="BI1">
            <v>44166</v>
          </cell>
          <cell r="BJ1">
            <v>44197</v>
          </cell>
          <cell r="BK1">
            <v>44228</v>
          </cell>
          <cell r="BL1">
            <v>44276</v>
          </cell>
          <cell r="BM1">
            <v>44307</v>
          </cell>
          <cell r="BN1">
            <v>44337</v>
          </cell>
          <cell r="BO1">
            <v>44368</v>
          </cell>
          <cell r="BP1">
            <v>44398</v>
          </cell>
          <cell r="BQ1">
            <v>44429</v>
          </cell>
          <cell r="BR1">
            <v>44460</v>
          </cell>
          <cell r="BS1">
            <v>44490</v>
          </cell>
          <cell r="BT1">
            <v>44521</v>
          </cell>
          <cell r="BU1">
            <v>44551</v>
          </cell>
          <cell r="BV1">
            <v>44582</v>
          </cell>
          <cell r="BW1">
            <v>44613</v>
          </cell>
          <cell r="BX1">
            <v>44641</v>
          </cell>
          <cell r="BY1">
            <v>44672</v>
          </cell>
          <cell r="BZ1">
            <v>44702</v>
          </cell>
          <cell r="CA1">
            <v>44733</v>
          </cell>
        </row>
        <row r="2">
          <cell r="A2" t="str">
            <v>Beginning Cash</v>
          </cell>
          <cell r="B2">
            <v>55621.26</v>
          </cell>
          <cell r="C2">
            <v>54769.62</v>
          </cell>
          <cell r="D2">
            <v>50656</v>
          </cell>
          <cell r="E2">
            <v>46266.520000000004</v>
          </cell>
          <cell r="F2">
            <v>42487</v>
          </cell>
          <cell r="G2">
            <v>41877</v>
          </cell>
          <cell r="H2">
            <v>45904</v>
          </cell>
          <cell r="I2">
            <v>55716</v>
          </cell>
          <cell r="J2">
            <v>61446.91</v>
          </cell>
          <cell r="K2">
            <v>68968</v>
          </cell>
          <cell r="L2">
            <v>73241</v>
          </cell>
          <cell r="M2">
            <v>52964.7</v>
          </cell>
          <cell r="N2">
            <v>47341.47</v>
          </cell>
          <cell r="O2">
            <v>42749.45</v>
          </cell>
          <cell r="P2">
            <v>39736.78</v>
          </cell>
          <cell r="Q2">
            <v>37017.699999999997</v>
          </cell>
          <cell r="R2">
            <v>35720.92</v>
          </cell>
          <cell r="S2">
            <v>36659.01</v>
          </cell>
          <cell r="T2">
            <v>46429.73</v>
          </cell>
          <cell r="U2">
            <v>52102.19</v>
          </cell>
          <cell r="V2">
            <v>63613.38</v>
          </cell>
          <cell r="W2">
            <v>70753.570000000007</v>
          </cell>
          <cell r="X2">
            <v>67800.19</v>
          </cell>
          <cell r="Y2">
            <v>55008.480000000003</v>
          </cell>
          <cell r="Z2">
            <v>50422.9</v>
          </cell>
          <cell r="AA2">
            <v>48323.9</v>
          </cell>
          <cell r="AB2">
            <v>46308.67</v>
          </cell>
          <cell r="AC2">
            <v>42882.33</v>
          </cell>
          <cell r="AD2">
            <v>41522.839999999997</v>
          </cell>
          <cell r="AE2">
            <v>38510.69</v>
          </cell>
          <cell r="AF2">
            <v>46292.800000000003</v>
          </cell>
          <cell r="AG2">
            <v>59937.95</v>
          </cell>
          <cell r="AH2">
            <v>64527.47</v>
          </cell>
          <cell r="AI2">
            <v>70617</v>
          </cell>
          <cell r="AJ2">
            <v>70867.09</v>
          </cell>
          <cell r="AK2">
            <v>51038.62</v>
          </cell>
          <cell r="AL2">
            <v>52496.11</v>
          </cell>
          <cell r="AM2">
            <v>48384.7</v>
          </cell>
          <cell r="AN2">
            <v>48370.559999999998</v>
          </cell>
          <cell r="AO2">
            <v>47574.22</v>
          </cell>
          <cell r="AP2">
            <v>43411.19</v>
          </cell>
          <cell r="AQ2">
            <v>48409.26</v>
          </cell>
          <cell r="AR2">
            <v>54132.88</v>
          </cell>
          <cell r="AS2">
            <v>62873.17</v>
          </cell>
          <cell r="AT2">
            <v>65640.160000000003</v>
          </cell>
          <cell r="AU2">
            <v>67418.789999999994</v>
          </cell>
          <cell r="AV2">
            <v>78527.86</v>
          </cell>
          <cell r="AW2">
            <v>74176.39</v>
          </cell>
          <cell r="AX2">
            <v>62370.61</v>
          </cell>
          <cell r="AY2">
            <v>58226.82</v>
          </cell>
          <cell r="AZ2">
            <v>53619.22</v>
          </cell>
          <cell r="BA2">
            <v>50620.11</v>
          </cell>
          <cell r="BB2">
            <v>47945.89</v>
          </cell>
          <cell r="BC2">
            <v>48192.62</v>
          </cell>
          <cell r="BD2">
            <v>61082.25</v>
          </cell>
          <cell r="BE2">
            <v>68155.56</v>
          </cell>
          <cell r="BF2">
            <v>65293.29</v>
          </cell>
          <cell r="BG2">
            <v>67527.38</v>
          </cell>
          <cell r="BH2">
            <v>74493.789999999994</v>
          </cell>
          <cell r="BI2">
            <v>74425.399999999994</v>
          </cell>
          <cell r="BJ2">
            <v>70837.56</v>
          </cell>
          <cell r="BK2">
            <v>70557.78</v>
          </cell>
          <cell r="BL2">
            <v>67728.94</v>
          </cell>
          <cell r="BM2">
            <v>61977.57</v>
          </cell>
          <cell r="BN2">
            <v>59550.07</v>
          </cell>
          <cell r="BO2">
            <v>69818.23</v>
          </cell>
          <cell r="BP2">
            <v>73869.56</v>
          </cell>
          <cell r="BQ2">
            <v>77756.070000000007</v>
          </cell>
          <cell r="BR2">
            <v>87247.52</v>
          </cell>
          <cell r="BS2">
            <v>86985.19</v>
          </cell>
          <cell r="BT2">
            <v>81917.02</v>
          </cell>
          <cell r="BU2">
            <v>79086.2</v>
          </cell>
          <cell r="BV2">
            <v>75895.87</v>
          </cell>
          <cell r="BW2">
            <v>70768.320000000007</v>
          </cell>
          <cell r="BX2">
            <v>67575.89</v>
          </cell>
          <cell r="BY2">
            <v>62809.15</v>
          </cell>
          <cell r="BZ2">
            <v>58067.17</v>
          </cell>
          <cell r="CA2">
            <v>67422.67</v>
          </cell>
        </row>
        <row r="3">
          <cell r="A3" t="str">
            <v>Proj. Balance</v>
          </cell>
          <cell r="B3">
            <v>54769.62</v>
          </cell>
          <cell r="C3">
            <v>50656</v>
          </cell>
          <cell r="D3">
            <v>46266.520000000004</v>
          </cell>
          <cell r="E3">
            <v>42487</v>
          </cell>
          <cell r="F3">
            <v>41877</v>
          </cell>
          <cell r="G3">
            <v>45904</v>
          </cell>
          <cell r="H3">
            <v>55716</v>
          </cell>
          <cell r="I3">
            <v>61446.91</v>
          </cell>
          <cell r="J3">
            <v>68968</v>
          </cell>
          <cell r="K3">
            <v>73241</v>
          </cell>
          <cell r="L3">
            <v>52964.7</v>
          </cell>
          <cell r="M3">
            <v>47341.47</v>
          </cell>
          <cell r="N3">
            <v>42749.45</v>
          </cell>
          <cell r="O3">
            <v>39736.78</v>
          </cell>
          <cell r="P3">
            <v>37017.699999999997</v>
          </cell>
          <cell r="Q3">
            <v>35720.92</v>
          </cell>
          <cell r="R3">
            <v>36659.009999999995</v>
          </cell>
          <cell r="S3">
            <v>46429.73</v>
          </cell>
          <cell r="T3">
            <v>52102.19</v>
          </cell>
          <cell r="U3">
            <v>63613.38</v>
          </cell>
          <cell r="V3">
            <v>70753.570000000007</v>
          </cell>
          <cell r="W3">
            <v>67800.19</v>
          </cell>
          <cell r="X3">
            <v>55008.480000000003</v>
          </cell>
          <cell r="Y3">
            <v>50422.9</v>
          </cell>
          <cell r="Z3">
            <v>48323.9</v>
          </cell>
          <cell r="AA3">
            <v>46308.67</v>
          </cell>
          <cell r="AB3">
            <v>42882.33</v>
          </cell>
          <cell r="AC3">
            <v>41522.839999999997</v>
          </cell>
          <cell r="AD3">
            <v>38510.69</v>
          </cell>
          <cell r="AE3">
            <v>46292.800000000003</v>
          </cell>
          <cell r="AF3">
            <v>59937.95</v>
          </cell>
          <cell r="AG3">
            <v>64527.47</v>
          </cell>
          <cell r="AH3">
            <v>70617</v>
          </cell>
          <cell r="AI3">
            <v>70867.09</v>
          </cell>
          <cell r="AJ3">
            <v>51038.62</v>
          </cell>
          <cell r="AK3">
            <v>52496.11</v>
          </cell>
          <cell r="AL3">
            <v>48384.7</v>
          </cell>
          <cell r="AM3">
            <v>48370.559999999998</v>
          </cell>
          <cell r="AN3">
            <v>47574.22</v>
          </cell>
          <cell r="AO3">
            <v>43411.19</v>
          </cell>
          <cell r="AP3">
            <v>48409.26</v>
          </cell>
          <cell r="AQ3">
            <v>54132.88</v>
          </cell>
          <cell r="AR3">
            <v>62873.17</v>
          </cell>
          <cell r="AS3">
            <v>65640.160000000003</v>
          </cell>
          <cell r="AT3">
            <v>67418.789999999994</v>
          </cell>
          <cell r="AU3">
            <v>78527.86</v>
          </cell>
          <cell r="AV3">
            <v>74176.39</v>
          </cell>
          <cell r="AW3">
            <v>62370.61</v>
          </cell>
          <cell r="AX3">
            <v>58226.82</v>
          </cell>
          <cell r="AY3">
            <v>53619.22</v>
          </cell>
          <cell r="AZ3">
            <v>50620.11</v>
          </cell>
          <cell r="BA3">
            <v>47945.89</v>
          </cell>
          <cell r="BB3">
            <v>48192.62</v>
          </cell>
          <cell r="BC3">
            <v>61082.25</v>
          </cell>
          <cell r="BD3">
            <v>68155.56</v>
          </cell>
          <cell r="BE3">
            <v>65293.29</v>
          </cell>
          <cell r="BF3">
            <v>67527.38</v>
          </cell>
          <cell r="BG3">
            <v>74493.789999999994</v>
          </cell>
          <cell r="BH3">
            <v>74425.399999999994</v>
          </cell>
          <cell r="BI3">
            <v>70837.56</v>
          </cell>
          <cell r="BJ3">
            <v>70557.78</v>
          </cell>
          <cell r="BK3">
            <v>67728.94</v>
          </cell>
          <cell r="BL3">
            <v>61977.57</v>
          </cell>
          <cell r="BM3">
            <v>59550.07</v>
          </cell>
          <cell r="BN3">
            <v>69818.23</v>
          </cell>
          <cell r="BO3">
            <v>73869.56</v>
          </cell>
          <cell r="BP3">
            <v>77756.070000000007</v>
          </cell>
          <cell r="BQ3">
            <v>87247.52</v>
          </cell>
          <cell r="BR3">
            <v>86985.19</v>
          </cell>
          <cell r="BS3">
            <v>81917.02</v>
          </cell>
          <cell r="BT3">
            <v>79086.2</v>
          </cell>
          <cell r="BU3">
            <v>75895.87</v>
          </cell>
          <cell r="BV3">
            <v>70768.320000000007</v>
          </cell>
          <cell r="BW3">
            <v>67575.89</v>
          </cell>
          <cell r="BX3">
            <v>62809.15</v>
          </cell>
          <cell r="BY3">
            <v>58067.17</v>
          </cell>
          <cell r="BZ3">
            <v>67422.67</v>
          </cell>
          <cell r="CA3">
            <v>70438.48</v>
          </cell>
        </row>
        <row r="4">
          <cell r="A4" t="str">
            <v>Reserve Fund</v>
          </cell>
          <cell r="B4">
            <v>13000</v>
          </cell>
          <cell r="C4">
            <v>13000</v>
          </cell>
          <cell r="D4">
            <v>13000</v>
          </cell>
          <cell r="E4">
            <v>13000</v>
          </cell>
          <cell r="F4">
            <v>13000</v>
          </cell>
          <cell r="G4">
            <v>13000</v>
          </cell>
          <cell r="H4">
            <v>13000</v>
          </cell>
          <cell r="I4">
            <v>13000</v>
          </cell>
          <cell r="J4">
            <v>13000</v>
          </cell>
          <cell r="K4">
            <v>13000</v>
          </cell>
          <cell r="L4">
            <v>13000</v>
          </cell>
          <cell r="M4">
            <v>13000</v>
          </cell>
          <cell r="N4">
            <v>13000</v>
          </cell>
          <cell r="O4">
            <v>13000</v>
          </cell>
          <cell r="P4">
            <v>13000</v>
          </cell>
          <cell r="Q4">
            <v>13000</v>
          </cell>
          <cell r="R4">
            <v>13000</v>
          </cell>
          <cell r="S4">
            <v>13000</v>
          </cell>
          <cell r="T4">
            <v>13000</v>
          </cell>
          <cell r="U4">
            <v>13000</v>
          </cell>
          <cell r="V4">
            <v>13000</v>
          </cell>
          <cell r="W4">
            <v>13000</v>
          </cell>
          <cell r="X4">
            <v>13000</v>
          </cell>
          <cell r="Y4">
            <v>13000</v>
          </cell>
          <cell r="Z4">
            <v>13000</v>
          </cell>
          <cell r="AA4">
            <v>13000</v>
          </cell>
          <cell r="AB4">
            <v>13000</v>
          </cell>
          <cell r="AC4">
            <v>13000</v>
          </cell>
          <cell r="AD4">
            <v>13000</v>
          </cell>
          <cell r="AE4">
            <v>13000</v>
          </cell>
          <cell r="AF4">
            <v>13000</v>
          </cell>
          <cell r="AG4">
            <v>13000</v>
          </cell>
          <cell r="AH4">
            <v>13000</v>
          </cell>
          <cell r="AI4">
            <v>13000</v>
          </cell>
          <cell r="AJ4">
            <v>13000</v>
          </cell>
          <cell r="AK4">
            <v>13000</v>
          </cell>
          <cell r="AL4">
            <v>13000</v>
          </cell>
          <cell r="AM4">
            <v>13000</v>
          </cell>
          <cell r="AN4">
            <v>13000</v>
          </cell>
          <cell r="AO4">
            <v>13000</v>
          </cell>
          <cell r="AP4">
            <v>13000</v>
          </cell>
          <cell r="AQ4">
            <v>13000</v>
          </cell>
          <cell r="AR4">
            <v>13000</v>
          </cell>
          <cell r="AS4">
            <v>13000</v>
          </cell>
          <cell r="AT4">
            <v>13000</v>
          </cell>
          <cell r="AU4">
            <v>13000</v>
          </cell>
          <cell r="AV4">
            <v>13000</v>
          </cell>
          <cell r="AW4">
            <v>13000</v>
          </cell>
          <cell r="AX4">
            <v>13000</v>
          </cell>
          <cell r="AY4">
            <v>13000</v>
          </cell>
          <cell r="AZ4">
            <v>13000</v>
          </cell>
          <cell r="BA4">
            <v>13000</v>
          </cell>
          <cell r="BB4">
            <v>13000</v>
          </cell>
          <cell r="BC4">
            <v>13000</v>
          </cell>
          <cell r="BD4">
            <v>13000</v>
          </cell>
          <cell r="BE4">
            <v>13000</v>
          </cell>
          <cell r="BF4">
            <v>13000</v>
          </cell>
          <cell r="BG4">
            <v>13000</v>
          </cell>
          <cell r="BH4">
            <v>13000</v>
          </cell>
          <cell r="BI4">
            <v>13000</v>
          </cell>
          <cell r="BJ4">
            <v>13000</v>
          </cell>
          <cell r="BK4">
            <v>13000</v>
          </cell>
          <cell r="BL4">
            <v>13000</v>
          </cell>
          <cell r="BM4">
            <v>13000</v>
          </cell>
          <cell r="BN4">
            <v>13000</v>
          </cell>
          <cell r="BO4">
            <v>13000</v>
          </cell>
          <cell r="BP4">
            <v>13000</v>
          </cell>
          <cell r="BQ4">
            <v>13000</v>
          </cell>
          <cell r="BR4">
            <v>13000</v>
          </cell>
          <cell r="BS4">
            <v>13000</v>
          </cell>
          <cell r="BT4">
            <v>13000</v>
          </cell>
          <cell r="BU4">
            <v>13000</v>
          </cell>
          <cell r="BV4">
            <v>20000</v>
          </cell>
          <cell r="BW4">
            <v>20000</v>
          </cell>
          <cell r="BX4">
            <v>20000</v>
          </cell>
          <cell r="BY4">
            <v>20000</v>
          </cell>
          <cell r="BZ4">
            <v>20000</v>
          </cell>
          <cell r="CA4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workbookViewId="0">
      <selection sqref="A1:M65536"/>
    </sheetView>
  </sheetViews>
  <sheetFormatPr defaultRowHeight="15" x14ac:dyDescent="0.25"/>
  <cols>
    <col min="1" max="3" width="3" style="18" customWidth="1"/>
    <col min="4" max="4" width="26.42578125" style="18" customWidth="1"/>
    <col min="5" max="5" width="6.140625" style="18" bestFit="1" customWidth="1"/>
    <col min="6" max="6" width="8.7109375" style="18" bestFit="1" customWidth="1"/>
    <col min="7" max="7" width="4.5703125" style="18" bestFit="1" customWidth="1"/>
    <col min="8" max="8" width="17.85546875" style="18" bestFit="1" customWidth="1"/>
    <col min="9" max="9" width="3.28515625" style="18" bestFit="1" customWidth="1"/>
    <col min="10" max="10" width="7.5703125" style="18" bestFit="1" customWidth="1"/>
    <col min="11" max="11" width="8.7109375" style="18" bestFit="1" customWidth="1"/>
    <col min="12" max="16384" width="9.140625" style="18"/>
  </cols>
  <sheetData>
    <row r="1" spans="1:11" ht="15.75" x14ac:dyDescent="0.25">
      <c r="A1" s="5" t="s">
        <v>18</v>
      </c>
      <c r="B1" s="4"/>
      <c r="C1" s="4"/>
      <c r="D1" s="4"/>
      <c r="E1" s="4"/>
      <c r="F1" s="4"/>
      <c r="G1" s="4"/>
      <c r="H1" s="4"/>
      <c r="I1" s="4"/>
      <c r="J1" s="4"/>
      <c r="K1" s="12" t="s">
        <v>130</v>
      </c>
    </row>
    <row r="2" spans="1:11" ht="18" x14ac:dyDescent="0.25">
      <c r="A2" s="6" t="s">
        <v>19</v>
      </c>
      <c r="B2" s="4"/>
      <c r="C2" s="4"/>
      <c r="D2" s="4"/>
      <c r="E2" s="4"/>
      <c r="F2" s="4"/>
      <c r="G2" s="4"/>
      <c r="H2" s="4"/>
      <c r="I2" s="4"/>
      <c r="J2" s="4"/>
      <c r="K2" s="7">
        <v>44753</v>
      </c>
    </row>
    <row r="3" spans="1:11" x14ac:dyDescent="0.25">
      <c r="A3" s="8" t="s">
        <v>131</v>
      </c>
      <c r="B3" s="4"/>
      <c r="C3" s="4"/>
      <c r="D3" s="4"/>
      <c r="E3" s="4"/>
      <c r="F3" s="4"/>
      <c r="G3" s="4"/>
      <c r="H3" s="4"/>
      <c r="I3" s="4"/>
      <c r="J3" s="4"/>
      <c r="K3" s="12" t="s">
        <v>20</v>
      </c>
    </row>
    <row r="4" spans="1:11" s="2" customFormat="1" ht="15.75" thickBot="1" x14ac:dyDescent="0.3">
      <c r="A4" s="13"/>
      <c r="B4" s="13"/>
      <c r="C4" s="13"/>
      <c r="D4" s="13"/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14" t="s">
        <v>27</v>
      </c>
    </row>
    <row r="5" spans="1:11" ht="15.75" thickTop="1" x14ac:dyDescent="0.25">
      <c r="A5" s="9" t="s">
        <v>28</v>
      </c>
      <c r="B5" s="9"/>
      <c r="C5" s="9"/>
      <c r="D5" s="9"/>
      <c r="E5" s="9"/>
      <c r="F5" s="22"/>
      <c r="G5" s="9"/>
      <c r="H5" s="9"/>
      <c r="I5" s="23"/>
      <c r="J5" s="24"/>
      <c r="K5" s="24">
        <v>31401.1</v>
      </c>
    </row>
    <row r="6" spans="1:11" x14ac:dyDescent="0.25">
      <c r="A6" s="9"/>
      <c r="B6" s="9"/>
      <c r="C6" s="9" t="s">
        <v>29</v>
      </c>
      <c r="D6" s="9"/>
      <c r="E6" s="9"/>
      <c r="F6" s="22"/>
      <c r="G6" s="9"/>
      <c r="H6" s="9"/>
      <c r="I6" s="23"/>
      <c r="J6" s="24"/>
      <c r="K6" s="24"/>
    </row>
    <row r="7" spans="1:11" x14ac:dyDescent="0.25">
      <c r="A7" s="9"/>
      <c r="B7" s="9"/>
      <c r="C7" s="9"/>
      <c r="D7" s="9" t="s">
        <v>132</v>
      </c>
      <c r="E7" s="9"/>
      <c r="F7" s="22"/>
      <c r="G7" s="9"/>
      <c r="H7" s="9"/>
      <c r="I7" s="23"/>
      <c r="J7" s="24"/>
      <c r="K7" s="24"/>
    </row>
    <row r="8" spans="1:11" x14ac:dyDescent="0.25">
      <c r="A8" s="15"/>
      <c r="B8" s="15"/>
      <c r="C8" s="15"/>
      <c r="D8" s="15"/>
      <c r="E8" s="15" t="s">
        <v>100</v>
      </c>
      <c r="F8" s="25">
        <v>44714</v>
      </c>
      <c r="G8" s="15"/>
      <c r="H8" s="15" t="s">
        <v>107</v>
      </c>
      <c r="I8" s="26" t="s">
        <v>30</v>
      </c>
      <c r="J8" s="27">
        <v>-295.02999999999997</v>
      </c>
      <c r="K8" s="27">
        <f>ROUND(K7+J8,5)</f>
        <v>-295.02999999999997</v>
      </c>
    </row>
    <row r="9" spans="1:11" x14ac:dyDescent="0.25">
      <c r="A9" s="15"/>
      <c r="B9" s="15"/>
      <c r="C9" s="15"/>
      <c r="D9" s="15"/>
      <c r="E9" s="15" t="s">
        <v>100</v>
      </c>
      <c r="F9" s="25">
        <v>44719</v>
      </c>
      <c r="G9" s="15"/>
      <c r="H9" s="15" t="s">
        <v>101</v>
      </c>
      <c r="I9" s="26" t="s">
        <v>30</v>
      </c>
      <c r="J9" s="27">
        <v>-3750</v>
      </c>
      <c r="K9" s="27">
        <f>ROUND(K8+J9,5)</f>
        <v>-4045.03</v>
      </c>
    </row>
    <row r="10" spans="1:11" ht="15.75" thickBot="1" x14ac:dyDescent="0.3">
      <c r="A10" s="15"/>
      <c r="B10" s="15"/>
      <c r="C10" s="15"/>
      <c r="D10" s="15"/>
      <c r="E10" s="15" t="s">
        <v>100</v>
      </c>
      <c r="F10" s="25">
        <v>44720</v>
      </c>
      <c r="G10" s="15"/>
      <c r="H10" s="15" t="s">
        <v>105</v>
      </c>
      <c r="I10" s="26" t="s">
        <v>30</v>
      </c>
      <c r="J10" s="28">
        <v>-13</v>
      </c>
      <c r="K10" s="28">
        <f>ROUND(K9+J10,5)</f>
        <v>-4058.03</v>
      </c>
    </row>
    <row r="11" spans="1:11" x14ac:dyDescent="0.25">
      <c r="A11" s="15"/>
      <c r="B11" s="15"/>
      <c r="C11" s="15"/>
      <c r="D11" s="15" t="s">
        <v>102</v>
      </c>
      <c r="E11" s="15"/>
      <c r="F11" s="25"/>
      <c r="G11" s="15"/>
      <c r="H11" s="15"/>
      <c r="I11" s="29"/>
      <c r="J11" s="27">
        <f>ROUND(SUM(J7:J10),5)</f>
        <v>-4058.03</v>
      </c>
      <c r="K11" s="27">
        <f>K10</f>
        <v>-4058.03</v>
      </c>
    </row>
    <row r="12" spans="1:11" x14ac:dyDescent="0.25">
      <c r="A12" s="9"/>
      <c r="B12" s="9"/>
      <c r="C12" s="9"/>
      <c r="D12" s="9" t="s">
        <v>133</v>
      </c>
      <c r="E12" s="9"/>
      <c r="F12" s="22"/>
      <c r="G12" s="9"/>
      <c r="H12" s="9"/>
      <c r="I12" s="23"/>
      <c r="J12" s="24"/>
      <c r="K12" s="24"/>
    </row>
    <row r="13" spans="1:11" x14ac:dyDescent="0.25">
      <c r="A13" s="15"/>
      <c r="B13" s="15"/>
      <c r="C13" s="15"/>
      <c r="D13" s="15"/>
      <c r="E13" s="15" t="s">
        <v>4</v>
      </c>
      <c r="F13" s="25">
        <v>44711</v>
      </c>
      <c r="G13" s="15"/>
      <c r="H13" s="15"/>
      <c r="I13" s="26" t="s">
        <v>30</v>
      </c>
      <c r="J13" s="27">
        <v>300</v>
      </c>
      <c r="K13" s="27">
        <f t="shared" ref="K13:K28" si="0">ROUND(K12+J13,5)</f>
        <v>300</v>
      </c>
    </row>
    <row r="14" spans="1:11" x14ac:dyDescent="0.25">
      <c r="A14" s="15"/>
      <c r="B14" s="15"/>
      <c r="C14" s="15"/>
      <c r="D14" s="15"/>
      <c r="E14" s="15" t="s">
        <v>4</v>
      </c>
      <c r="F14" s="25">
        <v>44712</v>
      </c>
      <c r="G14" s="15"/>
      <c r="H14" s="15"/>
      <c r="I14" s="26" t="s">
        <v>30</v>
      </c>
      <c r="J14" s="27">
        <v>2600</v>
      </c>
      <c r="K14" s="27">
        <f t="shared" si="0"/>
        <v>2900</v>
      </c>
    </row>
    <row r="15" spans="1:11" x14ac:dyDescent="0.25">
      <c r="A15" s="15"/>
      <c r="B15" s="15"/>
      <c r="C15" s="15"/>
      <c r="D15" s="15"/>
      <c r="E15" s="15" t="s">
        <v>4</v>
      </c>
      <c r="F15" s="25">
        <v>44715</v>
      </c>
      <c r="G15" s="15"/>
      <c r="H15" s="15"/>
      <c r="I15" s="26" t="s">
        <v>30</v>
      </c>
      <c r="J15" s="27">
        <v>25</v>
      </c>
      <c r="K15" s="27">
        <f t="shared" si="0"/>
        <v>2925</v>
      </c>
    </row>
    <row r="16" spans="1:11" x14ac:dyDescent="0.25">
      <c r="A16" s="15"/>
      <c r="B16" s="15"/>
      <c r="C16" s="15"/>
      <c r="D16" s="15"/>
      <c r="E16" s="15" t="s">
        <v>4</v>
      </c>
      <c r="F16" s="25">
        <v>44718</v>
      </c>
      <c r="G16" s="15"/>
      <c r="H16" s="15"/>
      <c r="I16" s="26" t="s">
        <v>30</v>
      </c>
      <c r="J16" s="27">
        <v>23.57</v>
      </c>
      <c r="K16" s="27">
        <f t="shared" si="0"/>
        <v>2948.57</v>
      </c>
    </row>
    <row r="17" spans="1:11" x14ac:dyDescent="0.25">
      <c r="A17" s="15"/>
      <c r="B17" s="15"/>
      <c r="C17" s="15"/>
      <c r="D17" s="15"/>
      <c r="E17" s="15" t="s">
        <v>4</v>
      </c>
      <c r="F17" s="25">
        <v>44718</v>
      </c>
      <c r="G17" s="15"/>
      <c r="H17" s="15"/>
      <c r="I17" s="26" t="s">
        <v>30</v>
      </c>
      <c r="J17" s="27">
        <v>1300</v>
      </c>
      <c r="K17" s="27">
        <f t="shared" si="0"/>
        <v>4248.57</v>
      </c>
    </row>
    <row r="18" spans="1:11" x14ac:dyDescent="0.25">
      <c r="A18" s="15"/>
      <c r="B18" s="15"/>
      <c r="C18" s="15"/>
      <c r="D18" s="15"/>
      <c r="E18" s="15" t="s">
        <v>4</v>
      </c>
      <c r="F18" s="25">
        <v>44718</v>
      </c>
      <c r="G18" s="15"/>
      <c r="H18" s="15"/>
      <c r="I18" s="26" t="s">
        <v>30</v>
      </c>
      <c r="J18" s="27">
        <v>1300</v>
      </c>
      <c r="K18" s="27">
        <f t="shared" si="0"/>
        <v>5548.57</v>
      </c>
    </row>
    <row r="19" spans="1:11" x14ac:dyDescent="0.25">
      <c r="A19" s="15"/>
      <c r="B19" s="15"/>
      <c r="C19" s="15"/>
      <c r="D19" s="15"/>
      <c r="E19" s="15" t="s">
        <v>4</v>
      </c>
      <c r="F19" s="25">
        <v>44719</v>
      </c>
      <c r="G19" s="15"/>
      <c r="H19" s="15"/>
      <c r="I19" s="26" t="s">
        <v>30</v>
      </c>
      <c r="J19" s="27">
        <v>100</v>
      </c>
      <c r="K19" s="27">
        <f t="shared" si="0"/>
        <v>5648.57</v>
      </c>
    </row>
    <row r="20" spans="1:11" x14ac:dyDescent="0.25">
      <c r="A20" s="15"/>
      <c r="B20" s="15"/>
      <c r="C20" s="15"/>
      <c r="D20" s="15"/>
      <c r="E20" s="15" t="s">
        <v>4</v>
      </c>
      <c r="F20" s="25">
        <v>44719</v>
      </c>
      <c r="G20" s="15"/>
      <c r="H20" s="15"/>
      <c r="I20" s="26" t="s">
        <v>30</v>
      </c>
      <c r="J20" s="27">
        <v>1300</v>
      </c>
      <c r="K20" s="27">
        <f t="shared" si="0"/>
        <v>6948.57</v>
      </c>
    </row>
    <row r="21" spans="1:11" x14ac:dyDescent="0.25">
      <c r="A21" s="15"/>
      <c r="B21" s="15"/>
      <c r="C21" s="15"/>
      <c r="D21" s="15"/>
      <c r="E21" s="15" t="s">
        <v>4</v>
      </c>
      <c r="F21" s="25">
        <v>44722</v>
      </c>
      <c r="G21" s="15"/>
      <c r="H21" s="15"/>
      <c r="I21" s="26" t="s">
        <v>30</v>
      </c>
      <c r="J21" s="27">
        <v>50</v>
      </c>
      <c r="K21" s="27">
        <f t="shared" si="0"/>
        <v>6998.57</v>
      </c>
    </row>
    <row r="22" spans="1:11" x14ac:dyDescent="0.25">
      <c r="A22" s="15"/>
      <c r="B22" s="15"/>
      <c r="C22" s="15"/>
      <c r="D22" s="15"/>
      <c r="E22" s="15" t="s">
        <v>4</v>
      </c>
      <c r="F22" s="25">
        <v>44725</v>
      </c>
      <c r="G22" s="15"/>
      <c r="H22" s="15"/>
      <c r="I22" s="26" t="s">
        <v>30</v>
      </c>
      <c r="J22" s="27">
        <v>25</v>
      </c>
      <c r="K22" s="27">
        <f t="shared" si="0"/>
        <v>7023.57</v>
      </c>
    </row>
    <row r="23" spans="1:11" x14ac:dyDescent="0.25">
      <c r="A23" s="15"/>
      <c r="B23" s="15"/>
      <c r="C23" s="15"/>
      <c r="D23" s="15"/>
      <c r="E23" s="15" t="s">
        <v>4</v>
      </c>
      <c r="F23" s="25">
        <v>44725</v>
      </c>
      <c r="G23" s="15"/>
      <c r="H23" s="15"/>
      <c r="I23" s="26" t="s">
        <v>30</v>
      </c>
      <c r="J23" s="27">
        <v>50</v>
      </c>
      <c r="K23" s="27">
        <f t="shared" si="0"/>
        <v>7073.57</v>
      </c>
    </row>
    <row r="24" spans="1:11" x14ac:dyDescent="0.25">
      <c r="A24" s="15"/>
      <c r="B24" s="15"/>
      <c r="C24" s="15"/>
      <c r="D24" s="15"/>
      <c r="E24" s="15" t="s">
        <v>4</v>
      </c>
      <c r="F24" s="25">
        <v>44728</v>
      </c>
      <c r="G24" s="15"/>
      <c r="H24" s="15"/>
      <c r="I24" s="26" t="s">
        <v>30</v>
      </c>
      <c r="J24" s="27">
        <v>2675</v>
      </c>
      <c r="K24" s="27">
        <f t="shared" si="0"/>
        <v>9748.57</v>
      </c>
    </row>
    <row r="25" spans="1:11" x14ac:dyDescent="0.25">
      <c r="A25" s="15"/>
      <c r="B25" s="15"/>
      <c r="C25" s="15"/>
      <c r="D25" s="15"/>
      <c r="E25" s="15" t="s">
        <v>4</v>
      </c>
      <c r="F25" s="25">
        <v>44732</v>
      </c>
      <c r="G25" s="15"/>
      <c r="H25" s="15"/>
      <c r="I25" s="26" t="s">
        <v>30</v>
      </c>
      <c r="J25" s="27">
        <v>100</v>
      </c>
      <c r="K25" s="27">
        <f t="shared" si="0"/>
        <v>9848.57</v>
      </c>
    </row>
    <row r="26" spans="1:11" x14ac:dyDescent="0.25">
      <c r="A26" s="15"/>
      <c r="B26" s="15"/>
      <c r="C26" s="15"/>
      <c r="D26" s="15"/>
      <c r="E26" s="15" t="s">
        <v>4</v>
      </c>
      <c r="F26" s="25">
        <v>44734</v>
      </c>
      <c r="G26" s="15"/>
      <c r="H26" s="15"/>
      <c r="I26" s="26" t="s">
        <v>30</v>
      </c>
      <c r="J26" s="27">
        <v>25</v>
      </c>
      <c r="K26" s="27">
        <f t="shared" si="0"/>
        <v>9873.57</v>
      </c>
    </row>
    <row r="27" spans="1:11" x14ac:dyDescent="0.25">
      <c r="A27" s="15"/>
      <c r="B27" s="15"/>
      <c r="C27" s="15"/>
      <c r="D27" s="15"/>
      <c r="E27" s="15" t="s">
        <v>4</v>
      </c>
      <c r="F27" s="25">
        <v>44735</v>
      </c>
      <c r="G27" s="15"/>
      <c r="H27" s="15"/>
      <c r="I27" s="26" t="s">
        <v>30</v>
      </c>
      <c r="J27" s="27">
        <v>50</v>
      </c>
      <c r="K27" s="27">
        <f t="shared" si="0"/>
        <v>9923.57</v>
      </c>
    </row>
    <row r="28" spans="1:11" ht="15.75" thickBot="1" x14ac:dyDescent="0.3">
      <c r="A28" s="15"/>
      <c r="B28" s="15"/>
      <c r="C28" s="15"/>
      <c r="D28" s="15"/>
      <c r="E28" s="15" t="s">
        <v>4</v>
      </c>
      <c r="F28" s="25">
        <v>44739</v>
      </c>
      <c r="G28" s="15"/>
      <c r="H28" s="15"/>
      <c r="I28" s="26" t="s">
        <v>30</v>
      </c>
      <c r="J28" s="27">
        <v>50</v>
      </c>
      <c r="K28" s="27">
        <f t="shared" si="0"/>
        <v>9973.57</v>
      </c>
    </row>
    <row r="29" spans="1:11" ht="15.75" thickBot="1" x14ac:dyDescent="0.3">
      <c r="A29" s="15"/>
      <c r="B29" s="15"/>
      <c r="C29" s="15"/>
      <c r="D29" s="15" t="s">
        <v>31</v>
      </c>
      <c r="E29" s="15"/>
      <c r="F29" s="25"/>
      <c r="G29" s="15"/>
      <c r="H29" s="15"/>
      <c r="I29" s="29"/>
      <c r="J29" s="30">
        <f>ROUND(SUM(J12:J28),5)</f>
        <v>9973.57</v>
      </c>
      <c r="K29" s="30">
        <f>K28</f>
        <v>9973.57</v>
      </c>
    </row>
    <row r="30" spans="1:11" ht="15.75" thickBot="1" x14ac:dyDescent="0.3">
      <c r="A30" s="15"/>
      <c r="B30" s="15"/>
      <c r="C30" s="15" t="s">
        <v>32</v>
      </c>
      <c r="D30" s="15"/>
      <c r="E30" s="15"/>
      <c r="F30" s="25"/>
      <c r="G30" s="15"/>
      <c r="H30" s="15"/>
      <c r="I30" s="29"/>
      <c r="J30" s="30">
        <f>ROUND(J11+J29,5)</f>
        <v>5915.54</v>
      </c>
      <c r="K30" s="30">
        <f>ROUND(K11+K29,5)</f>
        <v>5915.54</v>
      </c>
    </row>
    <row r="31" spans="1:11" ht="15.75" thickBot="1" x14ac:dyDescent="0.3">
      <c r="A31" s="15" t="s">
        <v>33</v>
      </c>
      <c r="B31" s="15"/>
      <c r="C31" s="15"/>
      <c r="D31" s="15"/>
      <c r="E31" s="15"/>
      <c r="F31" s="25"/>
      <c r="G31" s="15"/>
      <c r="H31" s="15"/>
      <c r="I31" s="29"/>
      <c r="J31" s="30">
        <v>5915.54</v>
      </c>
      <c r="K31" s="30">
        <v>37316.639999999999</v>
      </c>
    </row>
    <row r="32" spans="1:11" ht="15.75" thickBot="1" x14ac:dyDescent="0.3">
      <c r="A32" s="15" t="s">
        <v>134</v>
      </c>
      <c r="B32" s="15"/>
      <c r="C32" s="15"/>
      <c r="D32" s="15"/>
      <c r="E32" s="15"/>
      <c r="F32" s="25"/>
      <c r="G32" s="15"/>
      <c r="H32" s="15"/>
      <c r="I32" s="29"/>
      <c r="J32" s="30">
        <f>J31</f>
        <v>5915.54</v>
      </c>
      <c r="K32" s="30">
        <f>K31</f>
        <v>37316.639999999999</v>
      </c>
    </row>
    <row r="33" spans="1:14" ht="15.75" thickBot="1" x14ac:dyDescent="0.3">
      <c r="A33" s="9" t="s">
        <v>35</v>
      </c>
      <c r="B33" s="9"/>
      <c r="C33" s="9"/>
      <c r="D33" s="9"/>
      <c r="E33" s="9"/>
      <c r="F33" s="22"/>
      <c r="G33" s="9"/>
      <c r="H33" s="9"/>
      <c r="I33" s="23"/>
      <c r="J33" s="16">
        <f>J32</f>
        <v>5915.54</v>
      </c>
      <c r="K33" s="16">
        <f>K32</f>
        <v>37316.639999999999</v>
      </c>
      <c r="L33" s="3"/>
      <c r="M33" s="3"/>
    </row>
    <row r="34" spans="1:14" ht="15.75" thickTop="1" x14ac:dyDescent="0.25"/>
    <row r="36" spans="1:14" x14ac:dyDescent="0.25">
      <c r="N36" s="3"/>
    </row>
    <row r="46" spans="1:14" s="3" customForma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R10" sqref="R10"/>
    </sheetView>
  </sheetViews>
  <sheetFormatPr defaultRowHeight="15" x14ac:dyDescent="0.25"/>
  <cols>
    <col min="1" max="3" width="3" style="18" customWidth="1"/>
    <col min="4" max="4" width="24.28515625" style="18" customWidth="1"/>
    <col min="5" max="5" width="6.140625" style="18" bestFit="1" customWidth="1"/>
    <col min="6" max="6" width="8.7109375" style="18" bestFit="1" customWidth="1"/>
    <col min="7" max="7" width="4.5703125" style="18" bestFit="1" customWidth="1"/>
    <col min="8" max="8" width="5.42578125" style="18" bestFit="1" customWidth="1"/>
    <col min="9" max="9" width="3.28515625" style="18" bestFit="1" customWidth="1"/>
    <col min="10" max="10" width="7.28515625" style="18" bestFit="1" customWidth="1"/>
    <col min="11" max="11" width="8.7109375" style="18" bestFit="1" customWidth="1"/>
    <col min="12" max="16384" width="9.140625" style="18"/>
  </cols>
  <sheetData>
    <row r="1" spans="1:11" ht="15.75" x14ac:dyDescent="0.25">
      <c r="A1" s="5" t="s">
        <v>18</v>
      </c>
      <c r="B1" s="4"/>
      <c r="C1" s="4"/>
      <c r="D1" s="4"/>
      <c r="E1" s="4"/>
      <c r="F1" s="4"/>
      <c r="G1" s="4"/>
      <c r="H1" s="4"/>
      <c r="I1" s="4"/>
      <c r="J1" s="4"/>
      <c r="K1" s="12" t="s">
        <v>135</v>
      </c>
    </row>
    <row r="2" spans="1:11" ht="18" x14ac:dyDescent="0.25">
      <c r="A2" s="6" t="s">
        <v>19</v>
      </c>
      <c r="B2" s="4"/>
      <c r="C2" s="4"/>
      <c r="D2" s="4"/>
      <c r="E2" s="4"/>
      <c r="F2" s="4"/>
      <c r="G2" s="4"/>
      <c r="H2" s="4"/>
      <c r="I2" s="4"/>
      <c r="J2" s="4"/>
      <c r="K2" s="7">
        <v>44753</v>
      </c>
    </row>
    <row r="3" spans="1:11" x14ac:dyDescent="0.25">
      <c r="A3" s="8" t="s">
        <v>136</v>
      </c>
      <c r="B3" s="4"/>
      <c r="C3" s="4"/>
      <c r="D3" s="4"/>
      <c r="E3" s="4"/>
      <c r="F3" s="4"/>
      <c r="G3" s="4"/>
      <c r="H3" s="4"/>
      <c r="I3" s="4"/>
      <c r="J3" s="4"/>
      <c r="K3" s="12" t="s">
        <v>20</v>
      </c>
    </row>
    <row r="4" spans="1:11" s="2" customFormat="1" ht="15.75" thickBot="1" x14ac:dyDescent="0.3">
      <c r="A4" s="13"/>
      <c r="B4" s="13"/>
      <c r="C4" s="13"/>
      <c r="D4" s="13"/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14" t="s">
        <v>27</v>
      </c>
    </row>
    <row r="5" spans="1:11" ht="15.75" thickTop="1" x14ac:dyDescent="0.25">
      <c r="A5" s="9" t="s">
        <v>28</v>
      </c>
      <c r="B5" s="9"/>
      <c r="C5" s="9"/>
      <c r="D5" s="9"/>
      <c r="E5" s="9"/>
      <c r="F5" s="22"/>
      <c r="G5" s="9"/>
      <c r="H5" s="9"/>
      <c r="I5" s="23"/>
      <c r="J5" s="24"/>
      <c r="K5" s="24">
        <v>33121.57</v>
      </c>
    </row>
    <row r="6" spans="1:11" x14ac:dyDescent="0.25">
      <c r="A6" s="9"/>
      <c r="B6" s="9"/>
      <c r="C6" s="9" t="s">
        <v>29</v>
      </c>
      <c r="D6" s="9"/>
      <c r="E6" s="9"/>
      <c r="F6" s="22"/>
      <c r="G6" s="9"/>
      <c r="H6" s="9"/>
      <c r="I6" s="23"/>
      <c r="J6" s="24"/>
      <c r="K6" s="24"/>
    </row>
    <row r="7" spans="1:11" x14ac:dyDescent="0.25">
      <c r="A7" s="9"/>
      <c r="B7" s="9"/>
      <c r="C7" s="9"/>
      <c r="D7" s="9" t="s">
        <v>34</v>
      </c>
      <c r="E7" s="9"/>
      <c r="F7" s="22"/>
      <c r="G7" s="9"/>
      <c r="H7" s="9"/>
      <c r="I7" s="23"/>
      <c r="J7" s="24"/>
      <c r="K7" s="24"/>
    </row>
    <row r="8" spans="1:11" ht="15.75" thickBot="1" x14ac:dyDescent="0.3">
      <c r="A8" s="4"/>
      <c r="B8" s="4"/>
      <c r="C8" s="4"/>
      <c r="D8" s="4"/>
      <c r="E8" s="15" t="s">
        <v>4</v>
      </c>
      <c r="F8" s="25">
        <v>44742</v>
      </c>
      <c r="G8" s="15"/>
      <c r="H8" s="15"/>
      <c r="I8" s="26" t="s">
        <v>30</v>
      </c>
      <c r="J8" s="27">
        <v>0.27</v>
      </c>
      <c r="K8" s="27">
        <f>ROUND(K7+J8,5)</f>
        <v>0.27</v>
      </c>
    </row>
    <row r="9" spans="1:11" ht="15.75" thickBot="1" x14ac:dyDescent="0.3">
      <c r="A9" s="15"/>
      <c r="B9" s="15"/>
      <c r="C9" s="15"/>
      <c r="D9" s="15" t="s">
        <v>31</v>
      </c>
      <c r="E9" s="15"/>
      <c r="F9" s="25"/>
      <c r="G9" s="15"/>
      <c r="H9" s="15"/>
      <c r="I9" s="29"/>
      <c r="J9" s="30">
        <f>ROUND(SUM(J7:J8),5)</f>
        <v>0.27</v>
      </c>
      <c r="K9" s="30">
        <f>K8</f>
        <v>0.27</v>
      </c>
    </row>
    <row r="10" spans="1:11" ht="15.75" thickBot="1" x14ac:dyDescent="0.3">
      <c r="A10" s="15"/>
      <c r="B10" s="15"/>
      <c r="C10" s="15" t="s">
        <v>32</v>
      </c>
      <c r="D10" s="15"/>
      <c r="E10" s="15"/>
      <c r="F10" s="25"/>
      <c r="G10" s="15"/>
      <c r="H10" s="15"/>
      <c r="I10" s="29"/>
      <c r="J10" s="30">
        <f>J9</f>
        <v>0.27</v>
      </c>
      <c r="K10" s="30">
        <f>K9</f>
        <v>0.27</v>
      </c>
    </row>
    <row r="11" spans="1:11" ht="15.75" thickBot="1" x14ac:dyDescent="0.3">
      <c r="A11" s="15" t="s">
        <v>33</v>
      </c>
      <c r="B11" s="15"/>
      <c r="C11" s="15"/>
      <c r="D11" s="15"/>
      <c r="E11" s="15"/>
      <c r="F11" s="25"/>
      <c r="G11" s="15"/>
      <c r="H11" s="15"/>
      <c r="I11" s="29"/>
      <c r="J11" s="30">
        <v>0.27</v>
      </c>
      <c r="K11" s="30">
        <v>33121.839999999997</v>
      </c>
    </row>
    <row r="12" spans="1:11" ht="15.75" thickBot="1" x14ac:dyDescent="0.3">
      <c r="A12" s="15" t="s">
        <v>134</v>
      </c>
      <c r="B12" s="15"/>
      <c r="C12" s="15"/>
      <c r="D12" s="15"/>
      <c r="E12" s="15"/>
      <c r="F12" s="25"/>
      <c r="G12" s="15"/>
      <c r="H12" s="15"/>
      <c r="I12" s="29"/>
      <c r="J12" s="30">
        <f>J11</f>
        <v>0.27</v>
      </c>
      <c r="K12" s="30">
        <f>K11</f>
        <v>33121.839999999997</v>
      </c>
    </row>
    <row r="13" spans="1:11" s="3" customFormat="1" ht="12" thickBot="1" x14ac:dyDescent="0.25">
      <c r="A13" s="9" t="s">
        <v>35</v>
      </c>
      <c r="B13" s="9"/>
      <c r="C13" s="9"/>
      <c r="D13" s="9"/>
      <c r="E13" s="9"/>
      <c r="F13" s="22"/>
      <c r="G13" s="9"/>
      <c r="H13" s="9"/>
      <c r="I13" s="23"/>
      <c r="J13" s="16">
        <f>J12</f>
        <v>0.27</v>
      </c>
      <c r="K13" s="16">
        <f>K12</f>
        <v>33121.839999999997</v>
      </c>
    </row>
    <row r="14" spans="1:11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1"/>
  <sheetViews>
    <sheetView tabSelected="1" workbookViewId="0">
      <selection activeCell="L10" sqref="L10"/>
    </sheetView>
  </sheetViews>
  <sheetFormatPr defaultRowHeight="15" x14ac:dyDescent="0.25"/>
  <cols>
    <col min="1" max="4" width="3" style="3" customWidth="1"/>
    <col min="5" max="5" width="47.140625" style="3" customWidth="1"/>
    <col min="6" max="6" width="11.5703125" style="18" bestFit="1" customWidth="1"/>
    <col min="7" max="16384" width="9.140625" style="18"/>
  </cols>
  <sheetData>
    <row r="1" spans="1:6" ht="15.75" x14ac:dyDescent="0.25">
      <c r="A1" s="5" t="s">
        <v>18</v>
      </c>
      <c r="B1" s="9"/>
      <c r="C1" s="9"/>
      <c r="D1" s="9"/>
      <c r="E1" s="9"/>
      <c r="F1" s="12" t="s">
        <v>137</v>
      </c>
    </row>
    <row r="2" spans="1:6" ht="18" x14ac:dyDescent="0.25">
      <c r="A2" s="6" t="s">
        <v>5</v>
      </c>
      <c r="B2" s="9"/>
      <c r="C2" s="9"/>
      <c r="D2" s="9"/>
      <c r="E2" s="9"/>
      <c r="F2" s="7">
        <v>44753</v>
      </c>
    </row>
    <row r="3" spans="1:6" x14ac:dyDescent="0.25">
      <c r="A3" s="8" t="s">
        <v>138</v>
      </c>
      <c r="B3" s="9"/>
      <c r="C3" s="9"/>
      <c r="D3" s="9"/>
      <c r="E3" s="9"/>
      <c r="F3" s="12" t="s">
        <v>115</v>
      </c>
    </row>
    <row r="4" spans="1:6" s="2" customFormat="1" ht="15.75" thickBot="1" x14ac:dyDescent="0.3">
      <c r="A4" s="17"/>
      <c r="B4" s="17"/>
      <c r="C4" s="17"/>
      <c r="D4" s="17"/>
      <c r="E4" s="17"/>
      <c r="F4" s="14" t="s">
        <v>139</v>
      </c>
    </row>
    <row r="5" spans="1:6" ht="15.75" thickTop="1" x14ac:dyDescent="0.25">
      <c r="A5" s="9" t="s">
        <v>6</v>
      </c>
      <c r="B5" s="9"/>
      <c r="C5" s="9"/>
      <c r="D5" s="9"/>
      <c r="E5" s="9"/>
      <c r="F5" s="27"/>
    </row>
    <row r="6" spans="1:6" x14ac:dyDescent="0.25">
      <c r="A6" s="9"/>
      <c r="B6" s="9" t="s">
        <v>36</v>
      </c>
      <c r="C6" s="9"/>
      <c r="D6" s="9"/>
      <c r="E6" s="9"/>
      <c r="F6" s="27"/>
    </row>
    <row r="7" spans="1:6" x14ac:dyDescent="0.25">
      <c r="A7" s="9"/>
      <c r="B7" s="9"/>
      <c r="C7" s="9" t="s">
        <v>37</v>
      </c>
      <c r="D7" s="9"/>
      <c r="E7" s="9"/>
      <c r="F7" s="27"/>
    </row>
    <row r="8" spans="1:6" x14ac:dyDescent="0.25">
      <c r="A8" s="9"/>
      <c r="B8" s="9"/>
      <c r="C8" s="9"/>
      <c r="D8" s="9" t="s">
        <v>38</v>
      </c>
      <c r="E8" s="9"/>
      <c r="F8" s="27">
        <v>37316.639999999999</v>
      </c>
    </row>
    <row r="9" spans="1:6" ht="15.75" thickBot="1" x14ac:dyDescent="0.3">
      <c r="A9" s="9"/>
      <c r="B9" s="9"/>
      <c r="C9" s="9"/>
      <c r="D9" s="9" t="s">
        <v>39</v>
      </c>
      <c r="E9" s="9"/>
      <c r="F9" s="27">
        <v>33121.839999999997</v>
      </c>
    </row>
    <row r="10" spans="1:6" ht="15.75" thickBot="1" x14ac:dyDescent="0.3">
      <c r="A10" s="9"/>
      <c r="B10" s="9"/>
      <c r="C10" s="9" t="s">
        <v>40</v>
      </c>
      <c r="D10" s="9"/>
      <c r="E10" s="9"/>
      <c r="F10" s="30">
        <f>ROUND(SUM(F7:F9),5)</f>
        <v>70438.48</v>
      </c>
    </row>
    <row r="11" spans="1:6" ht="15.75" thickBot="1" x14ac:dyDescent="0.3">
      <c r="A11" s="9"/>
      <c r="B11" s="9" t="s">
        <v>41</v>
      </c>
      <c r="C11" s="9"/>
      <c r="D11" s="9"/>
      <c r="E11" s="9"/>
      <c r="F11" s="30">
        <f>ROUND(F6+F10,5)</f>
        <v>70438.48</v>
      </c>
    </row>
    <row r="12" spans="1:6" s="3" customFormat="1" ht="12" thickBot="1" x14ac:dyDescent="0.25">
      <c r="A12" s="9" t="s">
        <v>7</v>
      </c>
      <c r="B12" s="9"/>
      <c r="C12" s="9"/>
      <c r="D12" s="9"/>
      <c r="E12" s="9"/>
      <c r="F12" s="16">
        <f>ROUND(F5+F11,5)</f>
        <v>70438.48</v>
      </c>
    </row>
    <row r="13" spans="1:6" ht="15.75" thickTop="1" x14ac:dyDescent="0.25">
      <c r="A13" s="9" t="s">
        <v>42</v>
      </c>
      <c r="B13" s="9"/>
      <c r="C13" s="9"/>
      <c r="D13" s="9"/>
      <c r="E13" s="9"/>
      <c r="F13" s="27"/>
    </row>
    <row r="14" spans="1:6" x14ac:dyDescent="0.25">
      <c r="A14" s="9"/>
      <c r="B14" s="9" t="s">
        <v>140</v>
      </c>
      <c r="C14" s="9"/>
      <c r="D14" s="9"/>
      <c r="E14" s="9"/>
      <c r="F14" s="27"/>
    </row>
    <row r="15" spans="1:6" x14ac:dyDescent="0.25">
      <c r="A15" s="9"/>
      <c r="B15" s="9"/>
      <c r="C15" s="9" t="s">
        <v>141</v>
      </c>
      <c r="D15" s="9"/>
      <c r="E15" s="9"/>
      <c r="F15" s="27"/>
    </row>
    <row r="16" spans="1:6" x14ac:dyDescent="0.25">
      <c r="A16" s="9"/>
      <c r="B16" s="9"/>
      <c r="C16" s="9"/>
      <c r="D16" s="9" t="s">
        <v>142</v>
      </c>
      <c r="E16" s="9"/>
      <c r="F16" s="27"/>
    </row>
    <row r="17" spans="1:11" ht="15.75" thickBot="1" x14ac:dyDescent="0.3">
      <c r="A17" s="9"/>
      <c r="B17" s="9"/>
      <c r="C17" s="9"/>
      <c r="D17" s="9"/>
      <c r="E17" s="9" t="s">
        <v>106</v>
      </c>
      <c r="F17" s="27">
        <v>338.56</v>
      </c>
    </row>
    <row r="18" spans="1:11" ht="15.75" thickBot="1" x14ac:dyDescent="0.3">
      <c r="A18" s="9"/>
      <c r="B18" s="9"/>
      <c r="C18" s="9"/>
      <c r="D18" s="9" t="s">
        <v>143</v>
      </c>
      <c r="E18" s="9"/>
      <c r="F18" s="30">
        <f>ROUND(SUM(F16:F17),5)</f>
        <v>338.56</v>
      </c>
    </row>
    <row r="19" spans="1:11" ht="15.75" thickBot="1" x14ac:dyDescent="0.3">
      <c r="A19" s="9"/>
      <c r="B19" s="9"/>
      <c r="C19" s="9" t="s">
        <v>144</v>
      </c>
      <c r="D19" s="9"/>
      <c r="E19" s="9"/>
      <c r="F19" s="31">
        <f>ROUND(F15+F18,5)</f>
        <v>338.56</v>
      </c>
    </row>
    <row r="20" spans="1:11" x14ac:dyDescent="0.25">
      <c r="A20" s="9"/>
      <c r="B20" s="9" t="s">
        <v>145</v>
      </c>
      <c r="C20" s="9"/>
      <c r="D20" s="9"/>
      <c r="E20" s="9"/>
      <c r="F20" s="27">
        <f>ROUND(F14+F19,5)</f>
        <v>338.56</v>
      </c>
    </row>
    <row r="21" spans="1:11" x14ac:dyDescent="0.25">
      <c r="A21" s="9"/>
      <c r="B21" s="9" t="s">
        <v>43</v>
      </c>
      <c r="C21" s="9"/>
      <c r="D21" s="9"/>
      <c r="E21" s="9"/>
      <c r="F21" s="27"/>
    </row>
    <row r="22" spans="1:11" x14ac:dyDescent="0.25">
      <c r="A22" s="9"/>
      <c r="B22" s="9"/>
      <c r="C22" s="9" t="s">
        <v>44</v>
      </c>
      <c r="D22" s="9"/>
      <c r="E22" s="9"/>
      <c r="F22" s="27">
        <v>10716.55</v>
      </c>
    </row>
    <row r="23" spans="1:11" x14ac:dyDescent="0.25">
      <c r="A23" s="9"/>
      <c r="B23" s="9"/>
      <c r="C23" s="9" t="s">
        <v>45</v>
      </c>
      <c r="D23" s="9"/>
      <c r="E23" s="9"/>
      <c r="F23" s="27">
        <v>20000</v>
      </c>
    </row>
    <row r="24" spans="1:11" x14ac:dyDescent="0.25">
      <c r="A24" s="9"/>
      <c r="B24" s="9"/>
      <c r="C24" s="9" t="s">
        <v>46</v>
      </c>
      <c r="D24" s="9"/>
      <c r="E24" s="9"/>
      <c r="F24" s="27">
        <v>21183.37</v>
      </c>
    </row>
    <row r="25" spans="1:11" ht="15.75" thickBot="1" x14ac:dyDescent="0.3">
      <c r="A25" s="9"/>
      <c r="B25" s="9"/>
      <c r="C25" s="9" t="s">
        <v>3</v>
      </c>
      <c r="D25" s="9"/>
      <c r="E25" s="9"/>
      <c r="F25" s="27">
        <v>18200</v>
      </c>
    </row>
    <row r="26" spans="1:11" ht="15.75" thickBot="1" x14ac:dyDescent="0.3">
      <c r="A26" s="9"/>
      <c r="B26" s="9" t="s">
        <v>47</v>
      </c>
      <c r="C26" s="9"/>
      <c r="D26" s="9"/>
      <c r="E26" s="9"/>
      <c r="F26" s="30">
        <f>ROUND(SUM(F21:F25),5)</f>
        <v>70099.92</v>
      </c>
    </row>
    <row r="27" spans="1:11" ht="15.75" thickBot="1" x14ac:dyDescent="0.3">
      <c r="A27" s="9" t="s">
        <v>48</v>
      </c>
      <c r="B27" s="9"/>
      <c r="C27" s="9"/>
      <c r="D27" s="9"/>
      <c r="E27" s="9"/>
      <c r="F27" s="16">
        <f>ROUND(F13+F20+F26,5)</f>
        <v>70438.48</v>
      </c>
      <c r="G27" s="3"/>
      <c r="H27" s="3"/>
      <c r="I27" s="3"/>
      <c r="J27" s="3"/>
    </row>
    <row r="28" spans="1:11" ht="15.75" thickTop="1" x14ac:dyDescent="0.25"/>
    <row r="30" spans="1:11" s="3" customFormat="1" x14ac:dyDescent="0.25">
      <c r="F30" s="18"/>
      <c r="G30" s="18"/>
      <c r="H30" s="18"/>
      <c r="I30" s="18"/>
      <c r="J30" s="18"/>
      <c r="K30" s="18"/>
    </row>
    <row r="31" spans="1:11" x14ac:dyDescent="0.25">
      <c r="K31" s="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2"/>
  <sheetViews>
    <sheetView workbookViewId="0">
      <selection activeCell="R25" sqref="R25"/>
    </sheetView>
  </sheetViews>
  <sheetFormatPr defaultRowHeight="15" x14ac:dyDescent="0.25"/>
  <cols>
    <col min="1" max="6" width="3" style="3" customWidth="1"/>
    <col min="7" max="7" width="27.85546875" style="3" customWidth="1"/>
    <col min="8" max="8" width="19.85546875" style="18" bestFit="1" customWidth="1"/>
    <col min="9" max="9" width="11.28515625" style="18" bestFit="1" customWidth="1"/>
    <col min="10" max="10" width="7.85546875" style="18" bestFit="1" customWidth="1"/>
    <col min="11" max="11" width="13.42578125" style="18" bestFit="1" customWidth="1"/>
    <col min="12" max="12" width="8.85546875" style="18" bestFit="1" customWidth="1"/>
    <col min="13" max="13" width="11.5703125" style="18" bestFit="1" customWidth="1"/>
    <col min="14" max="16384" width="9.140625" style="18"/>
  </cols>
  <sheetData>
    <row r="1" spans="1:15" ht="15.75" x14ac:dyDescent="0.25">
      <c r="A1" s="5" t="s">
        <v>18</v>
      </c>
      <c r="B1" s="9"/>
      <c r="C1" s="9"/>
      <c r="D1" s="9"/>
      <c r="E1" s="9"/>
      <c r="F1" s="9"/>
      <c r="G1" s="9"/>
      <c r="H1" s="4"/>
      <c r="I1" s="4"/>
      <c r="J1" s="4"/>
      <c r="K1" s="4"/>
      <c r="L1" s="4"/>
      <c r="M1" s="12" t="s">
        <v>127</v>
      </c>
    </row>
    <row r="2" spans="1:15" ht="18" x14ac:dyDescent="0.25">
      <c r="A2" s="6" t="s">
        <v>49</v>
      </c>
      <c r="B2" s="9"/>
      <c r="C2" s="9"/>
      <c r="D2" s="9"/>
      <c r="E2" s="9"/>
      <c r="F2" s="9"/>
      <c r="G2" s="9"/>
      <c r="H2" s="4"/>
      <c r="I2" s="4"/>
      <c r="J2" s="4"/>
      <c r="K2" s="4"/>
      <c r="L2" s="4"/>
      <c r="M2" s="7">
        <v>44753</v>
      </c>
    </row>
    <row r="3" spans="1:15" x14ac:dyDescent="0.25">
      <c r="A3" s="8" t="s">
        <v>146</v>
      </c>
      <c r="B3" s="9"/>
      <c r="C3" s="9"/>
      <c r="D3" s="9"/>
      <c r="E3" s="9"/>
      <c r="F3" s="9"/>
      <c r="G3" s="9"/>
      <c r="H3" s="4"/>
      <c r="I3" s="4"/>
      <c r="J3" s="4"/>
      <c r="K3" s="4"/>
      <c r="L3" s="4"/>
      <c r="M3" s="12" t="s">
        <v>115</v>
      </c>
    </row>
    <row r="4" spans="1:15" ht="15.75" thickBot="1" x14ac:dyDescent="0.3">
      <c r="A4" s="17"/>
      <c r="B4" s="17"/>
      <c r="C4" s="17"/>
      <c r="D4" s="17"/>
      <c r="E4" s="17"/>
      <c r="F4" s="17"/>
      <c r="G4" s="17"/>
      <c r="H4" s="14" t="s">
        <v>95</v>
      </c>
      <c r="I4" s="14" t="s">
        <v>96</v>
      </c>
      <c r="J4" s="14" t="s">
        <v>8</v>
      </c>
      <c r="K4" s="14" t="s">
        <v>9</v>
      </c>
      <c r="L4" s="14" t="s">
        <v>125</v>
      </c>
      <c r="M4" s="14" t="s">
        <v>10</v>
      </c>
      <c r="N4" s="2"/>
      <c r="O4" s="2"/>
    </row>
    <row r="5" spans="1:15" ht="15.75" thickTop="1" x14ac:dyDescent="0.25">
      <c r="A5" s="9"/>
      <c r="B5" s="9" t="s">
        <v>50</v>
      </c>
      <c r="C5" s="9"/>
      <c r="D5" s="9"/>
      <c r="E5" s="9"/>
      <c r="F5" s="9"/>
      <c r="G5" s="9"/>
      <c r="H5" s="27"/>
      <c r="I5" s="27"/>
      <c r="J5" s="27"/>
      <c r="K5" s="27"/>
      <c r="L5" s="27"/>
      <c r="M5" s="27"/>
    </row>
    <row r="6" spans="1:15" x14ac:dyDescent="0.25">
      <c r="A6" s="9"/>
      <c r="B6" s="9"/>
      <c r="C6" s="9"/>
      <c r="D6" s="9" t="s">
        <v>0</v>
      </c>
      <c r="E6" s="9"/>
      <c r="F6" s="9"/>
      <c r="G6" s="9"/>
      <c r="H6" s="27"/>
      <c r="I6" s="27"/>
      <c r="J6" s="27"/>
      <c r="K6" s="27"/>
      <c r="L6" s="27"/>
      <c r="M6" s="27"/>
    </row>
    <row r="7" spans="1:15" x14ac:dyDescent="0.25">
      <c r="A7" s="9"/>
      <c r="B7" s="9"/>
      <c r="C7" s="9"/>
      <c r="D7" s="9"/>
      <c r="E7" s="9" t="s">
        <v>51</v>
      </c>
      <c r="F7" s="9"/>
      <c r="G7" s="9"/>
      <c r="H7" s="27"/>
      <c r="I7" s="27"/>
      <c r="J7" s="27"/>
      <c r="K7" s="27"/>
      <c r="L7" s="27"/>
      <c r="M7" s="27"/>
    </row>
    <row r="8" spans="1:15" x14ac:dyDescent="0.25">
      <c r="A8" s="9"/>
      <c r="B8" s="9"/>
      <c r="C8" s="9"/>
      <c r="D8" s="9"/>
      <c r="E8" s="9"/>
      <c r="F8" s="9" t="s">
        <v>52</v>
      </c>
      <c r="G8" s="9"/>
      <c r="H8" s="27">
        <v>0</v>
      </c>
      <c r="I8" s="27">
        <v>0</v>
      </c>
      <c r="J8" s="27">
        <v>47100</v>
      </c>
      <c r="K8" s="27">
        <v>0</v>
      </c>
      <c r="L8" s="27">
        <v>0</v>
      </c>
      <c r="M8" s="27">
        <f>ROUND(SUM(H8:L8),5)</f>
        <v>47100</v>
      </c>
    </row>
    <row r="9" spans="1:15" x14ac:dyDescent="0.25">
      <c r="A9" s="9"/>
      <c r="B9" s="9"/>
      <c r="C9" s="9"/>
      <c r="D9" s="9"/>
      <c r="E9" s="9"/>
      <c r="F9" s="9" t="s">
        <v>112</v>
      </c>
      <c r="G9" s="9"/>
      <c r="H9" s="27">
        <v>0</v>
      </c>
      <c r="I9" s="27">
        <v>0</v>
      </c>
      <c r="J9" s="27">
        <v>1300</v>
      </c>
      <c r="K9" s="27">
        <v>0</v>
      </c>
      <c r="L9" s="27">
        <v>0</v>
      </c>
      <c r="M9" s="27">
        <f>ROUND(SUM(H9:L9),5)</f>
        <v>1300</v>
      </c>
    </row>
    <row r="10" spans="1:15" ht="15.75" thickBot="1" x14ac:dyDescent="0.3">
      <c r="A10" s="9"/>
      <c r="B10" s="9"/>
      <c r="C10" s="9"/>
      <c r="D10" s="9"/>
      <c r="E10" s="9"/>
      <c r="F10" s="9" t="s">
        <v>82</v>
      </c>
      <c r="G10" s="9"/>
      <c r="H10" s="28">
        <v>0</v>
      </c>
      <c r="I10" s="28">
        <v>0</v>
      </c>
      <c r="J10" s="28">
        <v>3900</v>
      </c>
      <c r="K10" s="28">
        <v>0</v>
      </c>
      <c r="L10" s="28">
        <v>0</v>
      </c>
      <c r="M10" s="28">
        <f>ROUND(SUM(H10:L10),5)</f>
        <v>3900</v>
      </c>
    </row>
    <row r="11" spans="1:15" x14ac:dyDescent="0.25">
      <c r="A11" s="9"/>
      <c r="B11" s="9"/>
      <c r="C11" s="9"/>
      <c r="D11" s="9"/>
      <c r="E11" s="9" t="s">
        <v>53</v>
      </c>
      <c r="F11" s="9"/>
      <c r="G11" s="9"/>
      <c r="H11" s="27">
        <f>ROUND(SUM(H7:H10),5)</f>
        <v>0</v>
      </c>
      <c r="I11" s="27">
        <f>ROUND(SUM(I7:I10),5)</f>
        <v>0</v>
      </c>
      <c r="J11" s="27">
        <f>ROUND(SUM(J7:J10),5)</f>
        <v>52300</v>
      </c>
      <c r="K11" s="27">
        <f>ROUND(SUM(K7:K10),5)</f>
        <v>0</v>
      </c>
      <c r="L11" s="27">
        <f>ROUND(SUM(L7:L10),5)</f>
        <v>0</v>
      </c>
      <c r="M11" s="27">
        <f>ROUND(SUM(H11:L11),5)</f>
        <v>52300</v>
      </c>
    </row>
    <row r="12" spans="1:15" x14ac:dyDescent="0.25">
      <c r="A12" s="9"/>
      <c r="B12" s="9"/>
      <c r="C12" s="9"/>
      <c r="D12" s="9"/>
      <c r="E12" s="9" t="s">
        <v>54</v>
      </c>
      <c r="F12" s="9"/>
      <c r="G12" s="9"/>
      <c r="H12" s="27"/>
      <c r="I12" s="27"/>
      <c r="J12" s="27"/>
      <c r="K12" s="27"/>
      <c r="L12" s="27"/>
      <c r="M12" s="27"/>
    </row>
    <row r="13" spans="1:15" x14ac:dyDescent="0.25">
      <c r="A13" s="9"/>
      <c r="B13" s="9"/>
      <c r="C13" s="9"/>
      <c r="D13" s="9"/>
      <c r="E13" s="9"/>
      <c r="F13" s="9" t="s">
        <v>55</v>
      </c>
      <c r="G13" s="9"/>
      <c r="H13" s="27">
        <v>0</v>
      </c>
      <c r="I13" s="27">
        <v>0</v>
      </c>
      <c r="J13" s="27">
        <v>6000</v>
      </c>
      <c r="K13" s="27">
        <v>0</v>
      </c>
      <c r="L13" s="27">
        <v>0</v>
      </c>
      <c r="M13" s="27">
        <f>ROUND(SUM(H13:L13),5)</f>
        <v>6000</v>
      </c>
    </row>
    <row r="14" spans="1:15" ht="15.75" thickBot="1" x14ac:dyDescent="0.3">
      <c r="A14" s="9"/>
      <c r="B14" s="9"/>
      <c r="C14" s="9"/>
      <c r="D14" s="9"/>
      <c r="E14" s="9"/>
      <c r="F14" s="9" t="s">
        <v>56</v>
      </c>
      <c r="G14" s="9"/>
      <c r="H14" s="28">
        <v>0</v>
      </c>
      <c r="I14" s="28">
        <v>0</v>
      </c>
      <c r="J14" s="28">
        <v>1200</v>
      </c>
      <c r="K14" s="28">
        <v>0</v>
      </c>
      <c r="L14" s="28">
        <v>0</v>
      </c>
      <c r="M14" s="28">
        <f>ROUND(SUM(H14:L14),5)</f>
        <v>1200</v>
      </c>
    </row>
    <row r="15" spans="1:15" x14ac:dyDescent="0.25">
      <c r="A15" s="9"/>
      <c r="B15" s="9"/>
      <c r="C15" s="9"/>
      <c r="D15" s="9"/>
      <c r="E15" s="9" t="s">
        <v>57</v>
      </c>
      <c r="F15" s="9"/>
      <c r="G15" s="9"/>
      <c r="H15" s="27">
        <f>ROUND(SUM(H12:H14),5)</f>
        <v>0</v>
      </c>
      <c r="I15" s="27">
        <f>ROUND(SUM(I12:I14),5)</f>
        <v>0</v>
      </c>
      <c r="J15" s="27">
        <f>ROUND(SUM(J12:J14),5)</f>
        <v>7200</v>
      </c>
      <c r="K15" s="27">
        <f>ROUND(SUM(K12:K14),5)</f>
        <v>0</v>
      </c>
      <c r="L15" s="27">
        <f>ROUND(SUM(L12:L14),5)</f>
        <v>0</v>
      </c>
      <c r="M15" s="27">
        <f>ROUND(SUM(H15:L15),5)</f>
        <v>7200</v>
      </c>
    </row>
    <row r="16" spans="1:15" x14ac:dyDescent="0.25">
      <c r="A16" s="9"/>
      <c r="B16" s="9"/>
      <c r="C16" s="9"/>
      <c r="D16" s="9"/>
      <c r="E16" s="9" t="s">
        <v>58</v>
      </c>
      <c r="F16" s="9"/>
      <c r="G16" s="9"/>
      <c r="H16" s="27"/>
      <c r="I16" s="27"/>
      <c r="J16" s="27"/>
      <c r="K16" s="27"/>
      <c r="L16" s="27"/>
      <c r="M16" s="27"/>
    </row>
    <row r="17" spans="1:13" ht="15.75" thickBot="1" x14ac:dyDescent="0.3">
      <c r="A17" s="9"/>
      <c r="B17" s="9"/>
      <c r="C17" s="9"/>
      <c r="D17" s="9"/>
      <c r="E17" s="9"/>
      <c r="F17" s="9" t="s">
        <v>59</v>
      </c>
      <c r="G17" s="9"/>
      <c r="H17" s="28">
        <v>0</v>
      </c>
      <c r="I17" s="28">
        <v>0</v>
      </c>
      <c r="J17" s="28">
        <v>0</v>
      </c>
      <c r="K17" s="28">
        <v>-300</v>
      </c>
      <c r="L17" s="28">
        <v>0</v>
      </c>
      <c r="M17" s="28">
        <f t="shared" ref="M17:M26" si="0">ROUND(SUM(H17:L17),5)</f>
        <v>-300</v>
      </c>
    </row>
    <row r="18" spans="1:13" x14ac:dyDescent="0.25">
      <c r="A18" s="9"/>
      <c r="B18" s="9"/>
      <c r="C18" s="9"/>
      <c r="D18" s="9"/>
      <c r="E18" s="9" t="s">
        <v>60</v>
      </c>
      <c r="F18" s="9"/>
      <c r="G18" s="9"/>
      <c r="H18" s="27">
        <f>ROUND(SUM(H16:H17),5)</f>
        <v>0</v>
      </c>
      <c r="I18" s="27">
        <f>ROUND(SUM(I16:I17),5)</f>
        <v>0</v>
      </c>
      <c r="J18" s="27">
        <f>ROUND(SUM(J16:J17),5)</f>
        <v>0</v>
      </c>
      <c r="K18" s="27">
        <f>ROUND(SUM(K16:K17),5)</f>
        <v>-300</v>
      </c>
      <c r="L18" s="27">
        <f>ROUND(SUM(L16:L17),5)</f>
        <v>0</v>
      </c>
      <c r="M18" s="27">
        <f t="shared" si="0"/>
        <v>-300</v>
      </c>
    </row>
    <row r="19" spans="1:13" x14ac:dyDescent="0.25">
      <c r="A19" s="9"/>
      <c r="B19" s="9"/>
      <c r="C19" s="9"/>
      <c r="D19" s="9"/>
      <c r="E19" s="9" t="s">
        <v>61</v>
      </c>
      <c r="F19" s="9"/>
      <c r="G19" s="9"/>
      <c r="H19" s="27">
        <v>0</v>
      </c>
      <c r="I19" s="27">
        <v>0</v>
      </c>
      <c r="J19" s="27">
        <v>3.31</v>
      </c>
      <c r="K19" s="27">
        <v>0</v>
      </c>
      <c r="L19" s="27">
        <v>0</v>
      </c>
      <c r="M19" s="27">
        <f t="shared" si="0"/>
        <v>3.31</v>
      </c>
    </row>
    <row r="20" spans="1:13" x14ac:dyDescent="0.25">
      <c r="A20" s="9"/>
      <c r="B20" s="9"/>
      <c r="C20" s="9"/>
      <c r="D20" s="9"/>
      <c r="E20" s="9" t="s">
        <v>95</v>
      </c>
      <c r="F20" s="9"/>
      <c r="G20" s="9"/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f t="shared" si="0"/>
        <v>0</v>
      </c>
    </row>
    <row r="21" spans="1:13" x14ac:dyDescent="0.25">
      <c r="A21" s="9"/>
      <c r="B21" s="9"/>
      <c r="C21" s="9"/>
      <c r="D21" s="9"/>
      <c r="E21" s="9" t="s">
        <v>97</v>
      </c>
      <c r="F21" s="9"/>
      <c r="G21" s="9"/>
      <c r="H21" s="27">
        <v>0</v>
      </c>
      <c r="I21" s="27">
        <v>6395</v>
      </c>
      <c r="J21" s="27">
        <v>0</v>
      </c>
      <c r="K21" s="27">
        <v>0</v>
      </c>
      <c r="L21" s="27">
        <v>0</v>
      </c>
      <c r="M21" s="27">
        <f t="shared" si="0"/>
        <v>6395</v>
      </c>
    </row>
    <row r="22" spans="1:13" x14ac:dyDescent="0.25">
      <c r="A22" s="9"/>
      <c r="B22" s="9"/>
      <c r="C22" s="9"/>
      <c r="D22" s="9"/>
      <c r="E22" s="9" t="s">
        <v>125</v>
      </c>
      <c r="F22" s="9"/>
      <c r="G22" s="9"/>
      <c r="H22" s="27">
        <v>0</v>
      </c>
      <c r="I22" s="27">
        <v>0</v>
      </c>
      <c r="J22" s="27">
        <v>0</v>
      </c>
      <c r="K22" s="27">
        <v>0</v>
      </c>
      <c r="L22" s="27">
        <v>800</v>
      </c>
      <c r="M22" s="27">
        <f t="shared" si="0"/>
        <v>800</v>
      </c>
    </row>
    <row r="23" spans="1:13" x14ac:dyDescent="0.25">
      <c r="A23" s="9"/>
      <c r="B23" s="9"/>
      <c r="C23" s="9"/>
      <c r="D23" s="9"/>
      <c r="E23" s="9" t="s">
        <v>103</v>
      </c>
      <c r="F23" s="9"/>
      <c r="G23" s="9"/>
      <c r="H23" s="27">
        <v>0</v>
      </c>
      <c r="I23" s="27">
        <v>0</v>
      </c>
      <c r="J23" s="27">
        <v>628.05999999999995</v>
      </c>
      <c r="K23" s="27">
        <v>0</v>
      </c>
      <c r="L23" s="27">
        <v>0</v>
      </c>
      <c r="M23" s="27">
        <f t="shared" si="0"/>
        <v>628.05999999999995</v>
      </c>
    </row>
    <row r="24" spans="1:13" ht="15.75" thickBot="1" x14ac:dyDescent="0.3">
      <c r="A24" s="9"/>
      <c r="B24" s="9"/>
      <c r="C24" s="9"/>
      <c r="D24" s="9"/>
      <c r="E24" s="9" t="s">
        <v>109</v>
      </c>
      <c r="F24" s="9"/>
      <c r="G24" s="9"/>
      <c r="H24" s="27">
        <v>0</v>
      </c>
      <c r="I24" s="27">
        <v>0</v>
      </c>
      <c r="J24" s="27">
        <v>540</v>
      </c>
      <c r="K24" s="27">
        <v>0</v>
      </c>
      <c r="L24" s="27">
        <v>0</v>
      </c>
      <c r="M24" s="27">
        <f t="shared" si="0"/>
        <v>540</v>
      </c>
    </row>
    <row r="25" spans="1:13" ht="15.75" thickBot="1" x14ac:dyDescent="0.3">
      <c r="A25" s="9"/>
      <c r="B25" s="9"/>
      <c r="C25" s="9"/>
      <c r="D25" s="9" t="s">
        <v>1</v>
      </c>
      <c r="E25" s="9"/>
      <c r="F25" s="9"/>
      <c r="G25" s="9"/>
      <c r="H25" s="31">
        <f>ROUND(H6+H11+H15+SUM(H18:H24),5)</f>
        <v>0</v>
      </c>
      <c r="I25" s="31">
        <f>ROUND(I6+I11+I15+SUM(I18:I24),5)</f>
        <v>6395</v>
      </c>
      <c r="J25" s="31">
        <f>ROUND(J6+J11+J15+SUM(J18:J24),5)</f>
        <v>60671.37</v>
      </c>
      <c r="K25" s="31">
        <f>ROUND(K6+K11+K15+SUM(K18:K24),5)</f>
        <v>-300</v>
      </c>
      <c r="L25" s="31">
        <f>ROUND(L6+L11+L15+SUM(L18:L24),5)</f>
        <v>800</v>
      </c>
      <c r="M25" s="31">
        <f t="shared" si="0"/>
        <v>67566.37</v>
      </c>
    </row>
    <row r="26" spans="1:13" x14ac:dyDescent="0.25">
      <c r="A26" s="9"/>
      <c r="B26" s="9"/>
      <c r="C26" s="9" t="s">
        <v>2</v>
      </c>
      <c r="D26" s="9"/>
      <c r="E26" s="9"/>
      <c r="F26" s="9"/>
      <c r="G26" s="9"/>
      <c r="H26" s="27">
        <f>H25</f>
        <v>0</v>
      </c>
      <c r="I26" s="27">
        <f>I25</f>
        <v>6395</v>
      </c>
      <c r="J26" s="27">
        <f>J25</f>
        <v>60671.37</v>
      </c>
      <c r="K26" s="27">
        <f>K25</f>
        <v>-300</v>
      </c>
      <c r="L26" s="27">
        <f>L25</f>
        <v>800</v>
      </c>
      <c r="M26" s="27">
        <f t="shared" si="0"/>
        <v>67566.37</v>
      </c>
    </row>
    <row r="27" spans="1:13" x14ac:dyDescent="0.25">
      <c r="A27" s="9"/>
      <c r="B27" s="9"/>
      <c r="C27" s="9"/>
      <c r="D27" s="9" t="s">
        <v>64</v>
      </c>
      <c r="E27" s="9"/>
      <c r="F27" s="9"/>
      <c r="G27" s="9"/>
      <c r="H27" s="27"/>
      <c r="I27" s="27"/>
      <c r="J27" s="27"/>
      <c r="K27" s="27"/>
      <c r="L27" s="27"/>
      <c r="M27" s="27"/>
    </row>
    <row r="28" spans="1:13" x14ac:dyDescent="0.25">
      <c r="A28" s="9"/>
      <c r="B28" s="9"/>
      <c r="C28" s="9"/>
      <c r="D28" s="9"/>
      <c r="E28" s="9" t="s">
        <v>65</v>
      </c>
      <c r="F28" s="9"/>
      <c r="G28" s="9"/>
      <c r="H28" s="27"/>
      <c r="I28" s="27"/>
      <c r="J28" s="27"/>
      <c r="K28" s="27"/>
      <c r="L28" s="27"/>
      <c r="M28" s="27"/>
    </row>
    <row r="29" spans="1:13" ht="15.75" thickBot="1" x14ac:dyDescent="0.3">
      <c r="A29" s="9"/>
      <c r="B29" s="9"/>
      <c r="C29" s="9"/>
      <c r="D29" s="9"/>
      <c r="E29" s="9"/>
      <c r="F29" s="9" t="s">
        <v>66</v>
      </c>
      <c r="G29" s="9"/>
      <c r="H29" s="28">
        <v>0</v>
      </c>
      <c r="I29" s="28">
        <v>0</v>
      </c>
      <c r="J29" s="28">
        <v>0</v>
      </c>
      <c r="K29" s="28">
        <v>8007</v>
      </c>
      <c r="L29" s="28">
        <v>0</v>
      </c>
      <c r="M29" s="28">
        <f>ROUND(SUM(H29:L29),5)</f>
        <v>8007</v>
      </c>
    </row>
    <row r="30" spans="1:13" x14ac:dyDescent="0.25">
      <c r="A30" s="9"/>
      <c r="B30" s="9"/>
      <c r="C30" s="9"/>
      <c r="D30" s="9"/>
      <c r="E30" s="9" t="s">
        <v>67</v>
      </c>
      <c r="F30" s="9"/>
      <c r="G30" s="9"/>
      <c r="H30" s="27">
        <f>ROUND(SUM(H28:H29),5)</f>
        <v>0</v>
      </c>
      <c r="I30" s="27">
        <f>ROUND(SUM(I28:I29),5)</f>
        <v>0</v>
      </c>
      <c r="J30" s="27">
        <f>ROUND(SUM(J28:J29),5)</f>
        <v>0</v>
      </c>
      <c r="K30" s="27">
        <f>ROUND(SUM(K28:K29),5)</f>
        <v>8007</v>
      </c>
      <c r="L30" s="27">
        <f>ROUND(SUM(L28:L29),5)</f>
        <v>0</v>
      </c>
      <c r="M30" s="27">
        <f>ROUND(SUM(H30:L30),5)</f>
        <v>8007</v>
      </c>
    </row>
    <row r="31" spans="1:13" x14ac:dyDescent="0.25">
      <c r="A31" s="9"/>
      <c r="B31" s="9"/>
      <c r="C31" s="9"/>
      <c r="D31" s="9"/>
      <c r="E31" s="9" t="s">
        <v>68</v>
      </c>
      <c r="F31" s="9"/>
      <c r="G31" s="9"/>
      <c r="H31" s="27"/>
      <c r="I31" s="27"/>
      <c r="J31" s="27"/>
      <c r="K31" s="27"/>
      <c r="L31" s="27"/>
      <c r="M31" s="27"/>
    </row>
    <row r="32" spans="1:13" x14ac:dyDescent="0.25">
      <c r="A32" s="9"/>
      <c r="B32" s="9"/>
      <c r="C32" s="9"/>
      <c r="D32" s="9"/>
      <c r="E32" s="9"/>
      <c r="F32" s="9" t="s">
        <v>69</v>
      </c>
      <c r="G32" s="9"/>
      <c r="H32" s="27">
        <v>0</v>
      </c>
      <c r="I32" s="27">
        <v>0</v>
      </c>
      <c r="J32" s="27">
        <v>1283.56</v>
      </c>
      <c r="K32" s="27">
        <v>0</v>
      </c>
      <c r="L32" s="27">
        <v>0</v>
      </c>
      <c r="M32" s="27">
        <f>ROUND(SUM(H32:L32),5)</f>
        <v>1283.56</v>
      </c>
    </row>
    <row r="33" spans="1:13" x14ac:dyDescent="0.25">
      <c r="A33" s="9"/>
      <c r="B33" s="9"/>
      <c r="C33" s="9"/>
      <c r="D33" s="9"/>
      <c r="E33" s="9"/>
      <c r="F33" s="9" t="s">
        <v>70</v>
      </c>
      <c r="G33" s="9"/>
      <c r="H33" s="27">
        <v>0</v>
      </c>
      <c r="I33" s="27">
        <v>0</v>
      </c>
      <c r="J33" s="27">
        <v>1834</v>
      </c>
      <c r="K33" s="27">
        <v>0</v>
      </c>
      <c r="L33" s="27">
        <v>0</v>
      </c>
      <c r="M33" s="27">
        <f>ROUND(SUM(H33:L33),5)</f>
        <v>1834</v>
      </c>
    </row>
    <row r="34" spans="1:13" x14ac:dyDescent="0.25">
      <c r="A34" s="9"/>
      <c r="B34" s="9"/>
      <c r="C34" s="9"/>
      <c r="D34" s="9"/>
      <c r="E34" s="9"/>
      <c r="F34" s="9" t="s">
        <v>83</v>
      </c>
      <c r="G34" s="9"/>
      <c r="H34" s="27"/>
      <c r="I34" s="27"/>
      <c r="J34" s="27"/>
      <c r="K34" s="27"/>
      <c r="L34" s="27"/>
      <c r="M34" s="27"/>
    </row>
    <row r="35" spans="1:13" x14ac:dyDescent="0.25">
      <c r="A35" s="9"/>
      <c r="B35" s="9"/>
      <c r="C35" s="9"/>
      <c r="D35" s="9"/>
      <c r="E35" s="9"/>
      <c r="F35" s="9"/>
      <c r="G35" s="9" t="s">
        <v>84</v>
      </c>
      <c r="H35" s="27">
        <v>0</v>
      </c>
      <c r="I35" s="27">
        <v>0</v>
      </c>
      <c r="J35" s="27">
        <v>41.97</v>
      </c>
      <c r="K35" s="27">
        <v>0</v>
      </c>
      <c r="L35" s="27">
        <v>0</v>
      </c>
      <c r="M35" s="27">
        <f>ROUND(SUM(H35:L35),5)</f>
        <v>41.97</v>
      </c>
    </row>
    <row r="36" spans="1:13" ht="15.75" thickBot="1" x14ac:dyDescent="0.3">
      <c r="A36" s="9"/>
      <c r="B36" s="9"/>
      <c r="C36" s="9"/>
      <c r="D36" s="9"/>
      <c r="E36" s="9"/>
      <c r="F36" s="9"/>
      <c r="G36" s="9" t="s">
        <v>85</v>
      </c>
      <c r="H36" s="28">
        <v>0</v>
      </c>
      <c r="I36" s="28">
        <v>0</v>
      </c>
      <c r="J36" s="28">
        <v>1188</v>
      </c>
      <c r="K36" s="28">
        <v>0</v>
      </c>
      <c r="L36" s="28">
        <v>0</v>
      </c>
      <c r="M36" s="28">
        <f>ROUND(SUM(H36:L36),5)</f>
        <v>1188</v>
      </c>
    </row>
    <row r="37" spans="1:13" x14ac:dyDescent="0.25">
      <c r="A37" s="9"/>
      <c r="B37" s="9"/>
      <c r="C37" s="9"/>
      <c r="D37" s="9"/>
      <c r="E37" s="9"/>
      <c r="F37" s="9" t="s">
        <v>86</v>
      </c>
      <c r="G37" s="9"/>
      <c r="H37" s="27">
        <f>ROUND(SUM(H34:H36),5)</f>
        <v>0</v>
      </c>
      <c r="I37" s="27">
        <f>ROUND(SUM(I34:I36),5)</f>
        <v>0</v>
      </c>
      <c r="J37" s="27">
        <f>ROUND(SUM(J34:J36),5)</f>
        <v>1229.97</v>
      </c>
      <c r="K37" s="27">
        <f>ROUND(SUM(K34:K36),5)</f>
        <v>0</v>
      </c>
      <c r="L37" s="27">
        <f>ROUND(SUM(L34:L36),5)</f>
        <v>0</v>
      </c>
      <c r="M37" s="27">
        <f>ROUND(SUM(H37:L37),5)</f>
        <v>1229.97</v>
      </c>
    </row>
    <row r="38" spans="1:13" x14ac:dyDescent="0.25">
      <c r="A38" s="9"/>
      <c r="B38" s="9"/>
      <c r="C38" s="9"/>
      <c r="D38" s="9"/>
      <c r="E38" s="9"/>
      <c r="F38" s="9" t="s">
        <v>71</v>
      </c>
      <c r="G38" s="9"/>
      <c r="H38" s="27"/>
      <c r="I38" s="27"/>
      <c r="J38" s="27"/>
      <c r="K38" s="27"/>
      <c r="L38" s="27"/>
      <c r="M38" s="27"/>
    </row>
    <row r="39" spans="1:13" x14ac:dyDescent="0.25">
      <c r="A39" s="9"/>
      <c r="B39" s="9"/>
      <c r="C39" s="9"/>
      <c r="D39" s="9"/>
      <c r="E39" s="9"/>
      <c r="F39" s="9"/>
      <c r="G39" s="9" t="s">
        <v>73</v>
      </c>
      <c r="H39" s="27">
        <v>0</v>
      </c>
      <c r="I39" s="27">
        <v>0</v>
      </c>
      <c r="J39" s="27">
        <v>358</v>
      </c>
      <c r="K39" s="27">
        <v>0</v>
      </c>
      <c r="L39" s="27">
        <v>0</v>
      </c>
      <c r="M39" s="27">
        <f>ROUND(SUM(H39:L39),5)</f>
        <v>358</v>
      </c>
    </row>
    <row r="40" spans="1:13" ht="15.75" thickBot="1" x14ac:dyDescent="0.3">
      <c r="A40" s="9"/>
      <c r="B40" s="9"/>
      <c r="C40" s="9"/>
      <c r="D40" s="9"/>
      <c r="E40" s="9"/>
      <c r="F40" s="9"/>
      <c r="G40" s="9" t="s">
        <v>123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f>ROUND(SUM(H40:L40),5)</f>
        <v>0</v>
      </c>
    </row>
    <row r="41" spans="1:13" ht="15.75" thickBot="1" x14ac:dyDescent="0.3">
      <c r="A41" s="9"/>
      <c r="B41" s="9"/>
      <c r="C41" s="9"/>
      <c r="D41" s="9"/>
      <c r="E41" s="9"/>
      <c r="F41" s="9" t="s">
        <v>74</v>
      </c>
      <c r="G41" s="9"/>
      <c r="H41" s="31">
        <f>ROUND(SUM(H38:H40),5)</f>
        <v>0</v>
      </c>
      <c r="I41" s="31">
        <f>ROUND(SUM(I38:I40),5)</f>
        <v>0</v>
      </c>
      <c r="J41" s="31">
        <f>ROUND(SUM(J38:J40),5)</f>
        <v>358</v>
      </c>
      <c r="K41" s="31">
        <f>ROUND(SUM(K38:K40),5)</f>
        <v>0</v>
      </c>
      <c r="L41" s="31">
        <f>ROUND(SUM(L38:L40),5)</f>
        <v>0</v>
      </c>
      <c r="M41" s="31">
        <f>ROUND(SUM(H41:L41),5)</f>
        <v>358</v>
      </c>
    </row>
    <row r="42" spans="1:13" x14ac:dyDescent="0.25">
      <c r="A42" s="9"/>
      <c r="B42" s="9"/>
      <c r="C42" s="9"/>
      <c r="D42" s="9"/>
      <c r="E42" s="9" t="s">
        <v>75</v>
      </c>
      <c r="F42" s="9"/>
      <c r="G42" s="9"/>
      <c r="H42" s="27">
        <f>ROUND(SUM(H31:H33)+H37+H41,5)</f>
        <v>0</v>
      </c>
      <c r="I42" s="27">
        <f>ROUND(SUM(I31:I33)+I37+I41,5)</f>
        <v>0</v>
      </c>
      <c r="J42" s="27">
        <f>ROUND(SUM(J31:J33)+J37+J41,5)</f>
        <v>4705.53</v>
      </c>
      <c r="K42" s="27">
        <f>ROUND(SUM(K31:K33)+K37+K41,5)</f>
        <v>0</v>
      </c>
      <c r="L42" s="27">
        <f>ROUND(SUM(L31:L33)+L37+L41,5)</f>
        <v>0</v>
      </c>
      <c r="M42" s="27">
        <f>ROUND(SUM(H42:L42),5)</f>
        <v>4705.53</v>
      </c>
    </row>
    <row r="43" spans="1:13" x14ac:dyDescent="0.25">
      <c r="A43" s="9"/>
      <c r="B43" s="9"/>
      <c r="C43" s="9"/>
      <c r="D43" s="9"/>
      <c r="E43" s="9" t="s">
        <v>76</v>
      </c>
      <c r="F43" s="9"/>
      <c r="G43" s="9"/>
      <c r="H43" s="27"/>
      <c r="I43" s="27"/>
      <c r="J43" s="27"/>
      <c r="K43" s="27"/>
      <c r="L43" s="27"/>
      <c r="M43" s="27"/>
    </row>
    <row r="44" spans="1:13" ht="15.75" thickBot="1" x14ac:dyDescent="0.3">
      <c r="A44" s="9"/>
      <c r="B44" s="9"/>
      <c r="C44" s="9"/>
      <c r="D44" s="9"/>
      <c r="E44" s="9"/>
      <c r="F44" s="9" t="s">
        <v>77</v>
      </c>
      <c r="G44" s="9"/>
      <c r="H44" s="28">
        <v>0</v>
      </c>
      <c r="I44" s="28">
        <v>0</v>
      </c>
      <c r="J44" s="28">
        <v>42345</v>
      </c>
      <c r="K44" s="28">
        <v>0</v>
      </c>
      <c r="L44" s="28">
        <v>0</v>
      </c>
      <c r="M44" s="28">
        <f t="shared" ref="M44:M51" si="1">ROUND(SUM(H44:L44),5)</f>
        <v>42345</v>
      </c>
    </row>
    <row r="45" spans="1:13" x14ac:dyDescent="0.25">
      <c r="A45" s="9"/>
      <c r="B45" s="9"/>
      <c r="C45" s="9"/>
      <c r="D45" s="9"/>
      <c r="E45" s="9" t="s">
        <v>79</v>
      </c>
      <c r="F45" s="9"/>
      <c r="G45" s="9"/>
      <c r="H45" s="27">
        <f>ROUND(SUM(H43:H44),5)</f>
        <v>0</v>
      </c>
      <c r="I45" s="27">
        <f>ROUND(SUM(I43:I44),5)</f>
        <v>0</v>
      </c>
      <c r="J45" s="27">
        <f>ROUND(SUM(J43:J44),5)</f>
        <v>42345</v>
      </c>
      <c r="K45" s="27">
        <f>ROUND(SUM(K43:K44),5)</f>
        <v>0</v>
      </c>
      <c r="L45" s="27">
        <f>ROUND(SUM(L43:L44),5)</f>
        <v>0</v>
      </c>
      <c r="M45" s="27">
        <f t="shared" si="1"/>
        <v>42345</v>
      </c>
    </row>
    <row r="46" spans="1:13" x14ac:dyDescent="0.25">
      <c r="A46" s="9"/>
      <c r="B46" s="9"/>
      <c r="C46" s="9"/>
      <c r="D46" s="9"/>
      <c r="E46" s="9" t="s">
        <v>104</v>
      </c>
      <c r="F46" s="9"/>
      <c r="G46" s="9"/>
      <c r="H46" s="27">
        <v>0</v>
      </c>
      <c r="I46" s="27">
        <v>3019.11</v>
      </c>
      <c r="J46" s="27">
        <v>0</v>
      </c>
      <c r="K46" s="27">
        <v>0</v>
      </c>
      <c r="L46" s="27">
        <v>0</v>
      </c>
      <c r="M46" s="27">
        <f t="shared" si="1"/>
        <v>3019.11</v>
      </c>
    </row>
    <row r="47" spans="1:13" x14ac:dyDescent="0.25">
      <c r="A47" s="9"/>
      <c r="B47" s="9"/>
      <c r="C47" s="9"/>
      <c r="D47" s="9"/>
      <c r="E47" s="9" t="s">
        <v>108</v>
      </c>
      <c r="F47" s="9"/>
      <c r="G47" s="9"/>
      <c r="H47" s="27">
        <v>0</v>
      </c>
      <c r="I47" s="27">
        <v>3373.58</v>
      </c>
      <c r="J47" s="27">
        <v>0</v>
      </c>
      <c r="K47" s="27">
        <v>0</v>
      </c>
      <c r="L47" s="27">
        <v>0</v>
      </c>
      <c r="M47" s="27">
        <f t="shared" si="1"/>
        <v>3373.58</v>
      </c>
    </row>
    <row r="48" spans="1:13" ht="15.75" thickBot="1" x14ac:dyDescent="0.3">
      <c r="A48" s="9"/>
      <c r="B48" s="9"/>
      <c r="C48" s="9"/>
      <c r="D48" s="9"/>
      <c r="E48" s="9" t="s">
        <v>117</v>
      </c>
      <c r="F48" s="9"/>
      <c r="G48" s="9"/>
      <c r="H48" s="27">
        <v>0</v>
      </c>
      <c r="I48" s="27">
        <v>160</v>
      </c>
      <c r="J48" s="27">
        <v>0</v>
      </c>
      <c r="K48" s="27">
        <v>0</v>
      </c>
      <c r="L48" s="27">
        <v>0</v>
      </c>
      <c r="M48" s="27">
        <f t="shared" si="1"/>
        <v>160</v>
      </c>
    </row>
    <row r="49" spans="1:15" ht="15.75" thickBot="1" x14ac:dyDescent="0.3">
      <c r="A49" s="9"/>
      <c r="B49" s="9"/>
      <c r="C49" s="9"/>
      <c r="D49" s="9" t="s">
        <v>80</v>
      </c>
      <c r="E49" s="9"/>
      <c r="F49" s="9"/>
      <c r="G49" s="9"/>
      <c r="H49" s="30">
        <f>ROUND(H27+H30+H42+SUM(H45:H48),5)</f>
        <v>0</v>
      </c>
      <c r="I49" s="30">
        <f>ROUND(I27+I30+I42+SUM(I45:I48),5)</f>
        <v>6552.69</v>
      </c>
      <c r="J49" s="30">
        <f>ROUND(J27+J30+J42+SUM(J45:J48),5)</f>
        <v>47050.53</v>
      </c>
      <c r="K49" s="30">
        <f>ROUND(K27+K30+K42+SUM(K45:K48),5)</f>
        <v>8007</v>
      </c>
      <c r="L49" s="30">
        <f>ROUND(L27+L30+L42+SUM(L45:L48),5)</f>
        <v>0</v>
      </c>
      <c r="M49" s="30">
        <f t="shared" si="1"/>
        <v>61610.22</v>
      </c>
    </row>
    <row r="50" spans="1:15" ht="15.75" thickBot="1" x14ac:dyDescent="0.3">
      <c r="A50" s="9"/>
      <c r="B50" s="9" t="s">
        <v>81</v>
      </c>
      <c r="C50" s="9"/>
      <c r="D50" s="9"/>
      <c r="E50" s="9"/>
      <c r="F50" s="9"/>
      <c r="G50" s="9"/>
      <c r="H50" s="30">
        <f>ROUND(H5+H26-H49,5)</f>
        <v>0</v>
      </c>
      <c r="I50" s="30">
        <f>ROUND(I5+I26-I49,5)</f>
        <v>-157.69</v>
      </c>
      <c r="J50" s="30">
        <f>ROUND(J5+J26-J49,5)</f>
        <v>13620.84</v>
      </c>
      <c r="K50" s="30">
        <f>ROUND(K5+K26-K49,5)</f>
        <v>-8307</v>
      </c>
      <c r="L50" s="30">
        <f>ROUND(L5+L26-L49,5)</f>
        <v>800</v>
      </c>
      <c r="M50" s="30">
        <f t="shared" si="1"/>
        <v>5956.15</v>
      </c>
    </row>
    <row r="51" spans="1:15" ht="15.75" thickBot="1" x14ac:dyDescent="0.3">
      <c r="A51" s="9" t="s">
        <v>3</v>
      </c>
      <c r="B51" s="9"/>
      <c r="C51" s="9"/>
      <c r="D51" s="9"/>
      <c r="E51" s="9"/>
      <c r="F51" s="9"/>
      <c r="G51" s="9"/>
      <c r="H51" s="16">
        <f>H50</f>
        <v>0</v>
      </c>
      <c r="I51" s="16">
        <f>I50</f>
        <v>-157.69</v>
      </c>
      <c r="J51" s="16">
        <f>J50</f>
        <v>13620.84</v>
      </c>
      <c r="K51" s="16">
        <f>K50</f>
        <v>-8307</v>
      </c>
      <c r="L51" s="16">
        <f>L50</f>
        <v>800</v>
      </c>
      <c r="M51" s="16">
        <f t="shared" si="1"/>
        <v>5956.15</v>
      </c>
      <c r="N51" s="3"/>
      <c r="O51" s="3"/>
    </row>
    <row r="52" spans="1:15" ht="15.75" thickTop="1" x14ac:dyDescent="0.25"/>
  </sheetData>
  <pageMargins left="0.7" right="0.7" top="0.75" bottom="0.75" header="0.3" footer="0.3"/>
  <pageSetup scale="7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9"/>
  <sheetViews>
    <sheetView workbookViewId="0">
      <pane xSplit="8" ySplit="1" topLeftCell="I25" activePane="bottomRight" state="frozen"/>
      <selection pane="topRight" activeCell="I1" sqref="I1"/>
      <selection pane="bottomLeft" activeCell="A6" sqref="A6"/>
      <selection pane="bottomRight" activeCell="O16" sqref="O16"/>
    </sheetView>
  </sheetViews>
  <sheetFormatPr defaultRowHeight="15" x14ac:dyDescent="0.25"/>
  <cols>
    <col min="1" max="7" width="3" style="3" customWidth="1"/>
    <col min="8" max="8" width="25.7109375" style="3" customWidth="1"/>
    <col min="9" max="9" width="12.42578125" style="39" bestFit="1" customWidth="1"/>
    <col min="10" max="10" width="8.42578125" style="39" bestFit="1" customWidth="1"/>
    <col min="11" max="11" width="12.140625" style="39" bestFit="1" customWidth="1"/>
    <col min="12" max="12" width="3.140625" style="39" customWidth="1"/>
    <col min="13" max="14" width="9.28515625" style="39" bestFit="1" customWidth="1"/>
    <col min="15" max="15" width="12.140625" style="39" bestFit="1" customWidth="1"/>
    <col min="16" max="16" width="3.140625" style="39" customWidth="1"/>
    <col min="17" max="18" width="9.28515625" style="39" bestFit="1" customWidth="1"/>
    <col min="19" max="19" width="11.42578125" style="39" customWidth="1"/>
    <col min="20" max="20" width="3.140625" style="39" customWidth="1"/>
    <col min="21" max="21" width="12.85546875" style="39" bestFit="1" customWidth="1"/>
    <col min="22" max="22" width="9.28515625" style="39" bestFit="1" customWidth="1"/>
    <col min="23" max="23" width="12.140625" style="39" bestFit="1" customWidth="1"/>
    <col min="24" max="16384" width="9.140625" style="18"/>
  </cols>
  <sheetData>
    <row r="1" spans="1:23" ht="15.75" x14ac:dyDescent="0.25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8" x14ac:dyDescent="0.25">
      <c r="A2" s="73" t="s">
        <v>116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x14ac:dyDescent="0.25">
      <c r="A3" s="72" t="s">
        <v>124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ht="15.75" thickBot="1" x14ac:dyDescent="0.3">
      <c r="A4" s="9"/>
      <c r="B4" s="9"/>
      <c r="C4" s="9"/>
      <c r="D4" s="9"/>
      <c r="E4" s="9"/>
      <c r="F4" s="9"/>
      <c r="G4" s="9"/>
      <c r="H4" s="9"/>
      <c r="I4" s="40"/>
      <c r="J4" s="40"/>
      <c r="K4" s="40"/>
    </row>
    <row r="5" spans="1:23" s="2" customFormat="1" ht="32.25" customHeight="1" thickTop="1" thickBot="1" x14ac:dyDescent="0.3">
      <c r="A5" s="17"/>
      <c r="B5" s="17"/>
      <c r="C5" s="17"/>
      <c r="D5" s="17"/>
      <c r="E5" s="17"/>
      <c r="F5" s="17"/>
      <c r="G5" s="17"/>
      <c r="H5" s="17"/>
      <c r="I5" s="60" t="s">
        <v>8</v>
      </c>
      <c r="J5" s="60" t="s">
        <v>11</v>
      </c>
      <c r="K5" s="47" t="s">
        <v>118</v>
      </c>
      <c r="L5" s="61"/>
      <c r="M5" s="47" t="s">
        <v>9</v>
      </c>
      <c r="N5" s="60" t="s">
        <v>11</v>
      </c>
      <c r="O5" s="47" t="s">
        <v>118</v>
      </c>
      <c r="P5" s="61"/>
      <c r="Q5" s="53" t="s">
        <v>96</v>
      </c>
      <c r="R5" s="62" t="s">
        <v>11</v>
      </c>
      <c r="S5" s="53" t="s">
        <v>118</v>
      </c>
      <c r="T5" s="61"/>
      <c r="U5" s="53" t="s">
        <v>95</v>
      </c>
      <c r="V5" s="62" t="s">
        <v>11</v>
      </c>
      <c r="W5" s="53" t="s">
        <v>118</v>
      </c>
    </row>
    <row r="6" spans="1:23" ht="15.75" thickTop="1" x14ac:dyDescent="0.25">
      <c r="A6" s="9"/>
      <c r="B6" s="9" t="s">
        <v>50</v>
      </c>
      <c r="C6" s="9"/>
      <c r="D6" s="9"/>
      <c r="E6" s="9"/>
      <c r="F6" s="9"/>
      <c r="G6" s="9"/>
      <c r="H6" s="9"/>
      <c r="I6" s="48"/>
      <c r="J6" s="48"/>
      <c r="K6" s="48"/>
      <c r="M6" s="48"/>
      <c r="N6" s="48"/>
      <c r="O6" s="48"/>
      <c r="Q6" s="54"/>
      <c r="R6" s="54"/>
      <c r="S6" s="54"/>
      <c r="U6" s="54"/>
      <c r="V6" s="54"/>
      <c r="W6" s="54"/>
    </row>
    <row r="7" spans="1:23" x14ac:dyDescent="0.25">
      <c r="A7" s="9"/>
      <c r="B7" s="9"/>
      <c r="C7" s="9"/>
      <c r="D7" s="9" t="s">
        <v>0</v>
      </c>
      <c r="E7" s="9"/>
      <c r="F7" s="9"/>
      <c r="G7" s="9"/>
      <c r="H7" s="9"/>
      <c r="I7" s="48"/>
      <c r="J7" s="48"/>
      <c r="K7" s="48"/>
      <c r="M7" s="48"/>
      <c r="N7" s="48"/>
      <c r="O7" s="48"/>
      <c r="Q7" s="54"/>
      <c r="R7" s="54"/>
      <c r="S7" s="54"/>
      <c r="U7" s="54"/>
      <c r="V7" s="54"/>
      <c r="W7" s="54"/>
    </row>
    <row r="8" spans="1:23" x14ac:dyDescent="0.25">
      <c r="A8" s="9"/>
      <c r="B8" s="9"/>
      <c r="C8" s="9"/>
      <c r="D8" s="9"/>
      <c r="E8" s="9" t="s">
        <v>51</v>
      </c>
      <c r="F8" s="9"/>
      <c r="G8" s="9"/>
      <c r="H8" s="9"/>
      <c r="I8" s="48"/>
      <c r="J8" s="48"/>
      <c r="K8" s="48"/>
      <c r="M8" s="48"/>
      <c r="N8" s="48"/>
      <c r="O8" s="48"/>
      <c r="Q8" s="54"/>
      <c r="R8" s="54"/>
      <c r="S8" s="54"/>
      <c r="U8" s="54"/>
      <c r="V8" s="54"/>
      <c r="W8" s="54"/>
    </row>
    <row r="9" spans="1:23" x14ac:dyDescent="0.25">
      <c r="A9" s="9"/>
      <c r="B9" s="9"/>
      <c r="C9" s="9"/>
      <c r="D9" s="9"/>
      <c r="E9" s="9"/>
      <c r="F9" s="9" t="s">
        <v>52</v>
      </c>
      <c r="G9" s="9"/>
      <c r="H9" s="9"/>
      <c r="I9" s="48">
        <v>47100</v>
      </c>
      <c r="J9" s="48">
        <v>36900</v>
      </c>
      <c r="K9" s="48">
        <f>ROUND((I9-J9),5)</f>
        <v>10200</v>
      </c>
      <c r="M9" s="48">
        <v>0</v>
      </c>
      <c r="N9" s="48">
        <v>0</v>
      </c>
      <c r="O9" s="48">
        <f>ROUND((M9-N9),5)</f>
        <v>0</v>
      </c>
      <c r="Q9" s="54">
        <v>0</v>
      </c>
      <c r="R9" s="54">
        <v>0</v>
      </c>
      <c r="S9" s="54">
        <f>ROUND((Q9-R9),5)</f>
        <v>0</v>
      </c>
      <c r="U9" s="54">
        <v>0</v>
      </c>
      <c r="V9" s="54">
        <v>0</v>
      </c>
      <c r="W9" s="54">
        <f>ROUND((U9-V9),5)</f>
        <v>0</v>
      </c>
    </row>
    <row r="10" spans="1:23" x14ac:dyDescent="0.25">
      <c r="A10" s="9"/>
      <c r="B10" s="9"/>
      <c r="C10" s="9"/>
      <c r="D10" s="9"/>
      <c r="E10" s="9"/>
      <c r="F10" s="9" t="s">
        <v>112</v>
      </c>
      <c r="G10" s="9"/>
      <c r="H10" s="9"/>
      <c r="I10" s="48">
        <v>1300</v>
      </c>
      <c r="J10" s="48">
        <v>1000</v>
      </c>
      <c r="K10" s="48">
        <f>ROUND((I10-J10),5)</f>
        <v>300</v>
      </c>
      <c r="M10" s="48">
        <v>0</v>
      </c>
      <c r="N10" s="48">
        <v>0</v>
      </c>
      <c r="O10" s="48">
        <f>ROUND((M10-N10),5)</f>
        <v>0</v>
      </c>
      <c r="Q10" s="54">
        <v>0</v>
      </c>
      <c r="R10" s="54">
        <v>0</v>
      </c>
      <c r="S10" s="54">
        <f>ROUND((Q10-R10),5)</f>
        <v>0</v>
      </c>
      <c r="U10" s="54">
        <v>0</v>
      </c>
      <c r="V10" s="54">
        <v>0</v>
      </c>
      <c r="W10" s="54">
        <f>ROUND((U10-V10),5)</f>
        <v>0</v>
      </c>
    </row>
    <row r="11" spans="1:23" ht="15.75" thickBot="1" x14ac:dyDescent="0.3">
      <c r="A11" s="9"/>
      <c r="B11" s="9"/>
      <c r="C11" s="9"/>
      <c r="D11" s="9"/>
      <c r="E11" s="9"/>
      <c r="F11" s="9" t="s">
        <v>82</v>
      </c>
      <c r="G11" s="9"/>
      <c r="H11" s="9"/>
      <c r="I11" s="49">
        <v>3900</v>
      </c>
      <c r="J11" s="49">
        <v>4600</v>
      </c>
      <c r="K11" s="49">
        <f>ROUND((I11-J11),5)</f>
        <v>-700</v>
      </c>
      <c r="M11" s="49">
        <v>0</v>
      </c>
      <c r="N11" s="49">
        <v>0</v>
      </c>
      <c r="O11" s="49">
        <f>ROUND((M11-N11),5)</f>
        <v>0</v>
      </c>
      <c r="Q11" s="55">
        <v>0</v>
      </c>
      <c r="R11" s="55">
        <v>0</v>
      </c>
      <c r="S11" s="55">
        <f>ROUND((Q11-R11),5)</f>
        <v>0</v>
      </c>
      <c r="U11" s="55">
        <v>0</v>
      </c>
      <c r="V11" s="55">
        <v>0</v>
      </c>
      <c r="W11" s="55">
        <f>ROUND((U11-V11),5)</f>
        <v>0</v>
      </c>
    </row>
    <row r="12" spans="1:23" x14ac:dyDescent="0.25">
      <c r="A12" s="9"/>
      <c r="B12" s="9"/>
      <c r="C12" s="9"/>
      <c r="D12" s="9"/>
      <c r="E12" s="9" t="s">
        <v>53</v>
      </c>
      <c r="F12" s="9"/>
      <c r="G12" s="9"/>
      <c r="H12" s="9"/>
      <c r="I12" s="48">
        <f>ROUND(SUM(I8:I11),5)</f>
        <v>52300</v>
      </c>
      <c r="J12" s="48">
        <f>ROUND(SUM(J8:J11),5)</f>
        <v>42500</v>
      </c>
      <c r="K12" s="48">
        <f>ROUND((I12-J12),5)</f>
        <v>9800</v>
      </c>
      <c r="M12" s="48">
        <f>ROUND(SUM(M8:M11),5)</f>
        <v>0</v>
      </c>
      <c r="N12" s="48">
        <f>ROUND(SUM(N8:N11),5)</f>
        <v>0</v>
      </c>
      <c r="O12" s="48">
        <f>ROUND((M12-N12),5)</f>
        <v>0</v>
      </c>
      <c r="Q12" s="54">
        <f>ROUND(SUM(Q8:Q11),5)</f>
        <v>0</v>
      </c>
      <c r="R12" s="54">
        <f>ROUND(SUM(R8:R11),5)</f>
        <v>0</v>
      </c>
      <c r="S12" s="54">
        <f>ROUND((Q12-R12),5)</f>
        <v>0</v>
      </c>
      <c r="U12" s="54">
        <f>ROUND(SUM(U8:U11),5)</f>
        <v>0</v>
      </c>
      <c r="V12" s="54">
        <f>ROUND(SUM(V8:V11),5)</f>
        <v>0</v>
      </c>
      <c r="W12" s="54">
        <f>ROUND((U12-V12),5)</f>
        <v>0</v>
      </c>
    </row>
    <row r="13" spans="1:23" x14ac:dyDescent="0.25">
      <c r="A13" s="9"/>
      <c r="B13" s="9"/>
      <c r="C13" s="9"/>
      <c r="D13" s="9"/>
      <c r="E13" s="9" t="s">
        <v>54</v>
      </c>
      <c r="F13" s="9"/>
      <c r="G13" s="9"/>
      <c r="H13" s="9"/>
      <c r="I13" s="48"/>
      <c r="J13" s="48"/>
      <c r="K13" s="48"/>
      <c r="M13" s="48"/>
      <c r="N13" s="48"/>
      <c r="O13" s="48"/>
      <c r="Q13" s="54"/>
      <c r="R13" s="54"/>
      <c r="S13" s="54"/>
      <c r="U13" s="54"/>
      <c r="V13" s="54"/>
      <c r="W13" s="54"/>
    </row>
    <row r="14" spans="1:23" x14ac:dyDescent="0.25">
      <c r="A14" s="9"/>
      <c r="B14" s="9"/>
      <c r="C14" s="9"/>
      <c r="D14" s="9"/>
      <c r="E14" s="9"/>
      <c r="F14" s="9" t="s">
        <v>55</v>
      </c>
      <c r="G14" s="9"/>
      <c r="H14" s="9"/>
      <c r="I14" s="48">
        <v>6000</v>
      </c>
      <c r="J14" s="48">
        <v>6000</v>
      </c>
      <c r="K14" s="48">
        <f>ROUND((I14-J14),5)</f>
        <v>0</v>
      </c>
      <c r="M14" s="48">
        <v>0</v>
      </c>
      <c r="N14" s="48">
        <v>0</v>
      </c>
      <c r="O14" s="48">
        <f>ROUND((M14-N14),5)</f>
        <v>0</v>
      </c>
      <c r="Q14" s="54">
        <v>0</v>
      </c>
      <c r="R14" s="54">
        <v>0</v>
      </c>
      <c r="S14" s="54">
        <f>ROUND((Q14-R14),5)</f>
        <v>0</v>
      </c>
      <c r="U14" s="54">
        <v>0</v>
      </c>
      <c r="V14" s="54">
        <v>0</v>
      </c>
      <c r="W14" s="54">
        <f>ROUND((U14-V14),5)</f>
        <v>0</v>
      </c>
    </row>
    <row r="15" spans="1:23" ht="15.75" thickBot="1" x14ac:dyDescent="0.3">
      <c r="A15" s="9"/>
      <c r="B15" s="9"/>
      <c r="C15" s="9"/>
      <c r="D15" s="9"/>
      <c r="E15" s="9"/>
      <c r="F15" s="9" t="s">
        <v>56</v>
      </c>
      <c r="G15" s="9"/>
      <c r="H15" s="9"/>
      <c r="I15" s="49">
        <v>1200</v>
      </c>
      <c r="J15" s="49">
        <v>1200</v>
      </c>
      <c r="K15" s="49">
        <f>ROUND((I15-J15),5)</f>
        <v>0</v>
      </c>
      <c r="M15" s="49">
        <v>0</v>
      </c>
      <c r="N15" s="49">
        <v>0</v>
      </c>
      <c r="O15" s="49">
        <f>ROUND((M15-N15),5)</f>
        <v>0</v>
      </c>
      <c r="Q15" s="55">
        <v>0</v>
      </c>
      <c r="R15" s="55">
        <v>0</v>
      </c>
      <c r="S15" s="55">
        <f>ROUND((Q15-R15),5)</f>
        <v>0</v>
      </c>
      <c r="U15" s="55">
        <v>0</v>
      </c>
      <c r="V15" s="55">
        <v>0</v>
      </c>
      <c r="W15" s="55">
        <f>ROUND((U15-V15),5)</f>
        <v>0</v>
      </c>
    </row>
    <row r="16" spans="1:23" x14ac:dyDescent="0.25">
      <c r="A16" s="9"/>
      <c r="B16" s="9"/>
      <c r="C16" s="9"/>
      <c r="D16" s="9"/>
      <c r="E16" s="9" t="s">
        <v>57</v>
      </c>
      <c r="F16" s="9"/>
      <c r="G16" s="9"/>
      <c r="H16" s="9"/>
      <c r="I16" s="48">
        <f>ROUND(SUM(I13:I15),5)</f>
        <v>7200</v>
      </c>
      <c r="J16" s="48">
        <f>ROUND(SUM(J13:J15),5)</f>
        <v>7200</v>
      </c>
      <c r="K16" s="48">
        <f>ROUND((I16-J16),5)</f>
        <v>0</v>
      </c>
      <c r="M16" s="48">
        <f>ROUND(SUM(M13:M15),5)</f>
        <v>0</v>
      </c>
      <c r="N16" s="48">
        <f>ROUND(SUM(N13:N15),5)</f>
        <v>0</v>
      </c>
      <c r="O16" s="48">
        <f>ROUND((M16-N16),5)</f>
        <v>0</v>
      </c>
      <c r="Q16" s="54">
        <f>ROUND(SUM(Q13:Q15),5)</f>
        <v>0</v>
      </c>
      <c r="R16" s="54">
        <f>ROUND(SUM(R13:R15),5)</f>
        <v>0</v>
      </c>
      <c r="S16" s="54">
        <f>ROUND((Q16-R16),5)</f>
        <v>0</v>
      </c>
      <c r="U16" s="54">
        <f>ROUND(SUM(U13:U15),5)</f>
        <v>0</v>
      </c>
      <c r="V16" s="54">
        <f>ROUND(SUM(V13:V15),5)</f>
        <v>0</v>
      </c>
      <c r="W16" s="54">
        <f>ROUND((U16-V16),5)</f>
        <v>0</v>
      </c>
    </row>
    <row r="17" spans="1:23" x14ac:dyDescent="0.25">
      <c r="A17" s="9"/>
      <c r="B17" s="9"/>
      <c r="C17" s="9"/>
      <c r="D17" s="9"/>
      <c r="E17" s="9" t="s">
        <v>58</v>
      </c>
      <c r="F17" s="9"/>
      <c r="G17" s="9"/>
      <c r="H17" s="9"/>
      <c r="I17" s="48"/>
      <c r="J17" s="48"/>
      <c r="K17" s="48"/>
      <c r="M17" s="48"/>
      <c r="N17" s="48"/>
      <c r="O17" s="48"/>
      <c r="Q17" s="54"/>
      <c r="R17" s="54"/>
      <c r="S17" s="54"/>
      <c r="U17" s="54"/>
      <c r="V17" s="54"/>
      <c r="W17" s="54"/>
    </row>
    <row r="18" spans="1:23" ht="15.75" thickBot="1" x14ac:dyDescent="0.3">
      <c r="A18" s="9"/>
      <c r="B18" s="9"/>
      <c r="C18" s="9"/>
      <c r="D18" s="9"/>
      <c r="E18" s="9"/>
      <c r="F18" s="9" t="s">
        <v>59</v>
      </c>
      <c r="G18" s="9"/>
      <c r="H18" s="9"/>
      <c r="I18" s="49">
        <v>0</v>
      </c>
      <c r="J18" s="49">
        <v>0</v>
      </c>
      <c r="K18" s="49">
        <v>0</v>
      </c>
      <c r="M18" s="49">
        <v>-300</v>
      </c>
      <c r="N18" s="49">
        <v>3300</v>
      </c>
      <c r="O18" s="49">
        <f t="shared" ref="O18:O29" si="0">ROUND((M18-N18),5)</f>
        <v>-3600</v>
      </c>
      <c r="Q18" s="55">
        <v>0</v>
      </c>
      <c r="R18" s="55">
        <v>0</v>
      </c>
      <c r="S18" s="55">
        <f t="shared" ref="S18:S29" si="1">ROUND((Q18-R18),5)</f>
        <v>0</v>
      </c>
      <c r="U18" s="55">
        <v>0</v>
      </c>
      <c r="V18" s="55">
        <v>0</v>
      </c>
      <c r="W18" s="55">
        <f t="shared" ref="W18:W29" si="2">ROUND((U18-V18),5)</f>
        <v>0</v>
      </c>
    </row>
    <row r="19" spans="1:23" x14ac:dyDescent="0.25">
      <c r="A19" s="9"/>
      <c r="B19" s="9"/>
      <c r="C19" s="9"/>
      <c r="D19" s="9"/>
      <c r="E19" s="9" t="s">
        <v>60</v>
      </c>
      <c r="F19" s="9"/>
      <c r="G19" s="9"/>
      <c r="H19" s="9"/>
      <c r="I19" s="48">
        <f>ROUND(SUM(I17:I18),5)</f>
        <v>0</v>
      </c>
      <c r="J19" s="48">
        <f>ROUND(SUM(J17:J18),5)</f>
        <v>0</v>
      </c>
      <c r="K19" s="48">
        <f t="shared" ref="K19:K29" si="3">ROUND((I19-J19),5)</f>
        <v>0</v>
      </c>
      <c r="M19" s="48">
        <f>ROUND(SUM(M17:M18),5)</f>
        <v>-300</v>
      </c>
      <c r="N19" s="48">
        <f>ROUND(SUM(N17:N18),5)</f>
        <v>3300</v>
      </c>
      <c r="O19" s="48">
        <f t="shared" si="0"/>
        <v>-3600</v>
      </c>
      <c r="Q19" s="54">
        <f>ROUND(SUM(Q17:Q18),5)</f>
        <v>0</v>
      </c>
      <c r="R19" s="54">
        <f>ROUND(SUM(R17:R18),5)</f>
        <v>0</v>
      </c>
      <c r="S19" s="54">
        <f t="shared" si="1"/>
        <v>0</v>
      </c>
      <c r="U19" s="54">
        <f>ROUND(SUM(U17:U18),5)</f>
        <v>0</v>
      </c>
      <c r="V19" s="54">
        <f>ROUND(SUM(V17:V18),5)</f>
        <v>0</v>
      </c>
      <c r="W19" s="54">
        <f t="shared" si="2"/>
        <v>0</v>
      </c>
    </row>
    <row r="20" spans="1:23" x14ac:dyDescent="0.25">
      <c r="A20" s="9"/>
      <c r="B20" s="9"/>
      <c r="C20" s="9"/>
      <c r="D20" s="9"/>
      <c r="E20" s="9" t="s">
        <v>61</v>
      </c>
      <c r="F20" s="9"/>
      <c r="G20" s="9"/>
      <c r="H20" s="9"/>
      <c r="I20" s="48">
        <v>3.31</v>
      </c>
      <c r="J20" s="48">
        <v>3.32</v>
      </c>
      <c r="K20" s="48">
        <f t="shared" si="3"/>
        <v>-0.01</v>
      </c>
      <c r="M20" s="48">
        <v>0</v>
      </c>
      <c r="N20" s="48">
        <v>0</v>
      </c>
      <c r="O20" s="48">
        <f t="shared" si="0"/>
        <v>0</v>
      </c>
      <c r="Q20" s="54">
        <v>0</v>
      </c>
      <c r="R20" s="54">
        <v>0</v>
      </c>
      <c r="S20" s="54">
        <f t="shared" si="1"/>
        <v>0</v>
      </c>
      <c r="U20" s="54">
        <v>0</v>
      </c>
      <c r="V20" s="54">
        <v>0</v>
      </c>
      <c r="W20" s="54">
        <f t="shared" si="2"/>
        <v>0</v>
      </c>
    </row>
    <row r="21" spans="1:23" x14ac:dyDescent="0.25">
      <c r="A21" s="9"/>
      <c r="B21" s="9"/>
      <c r="C21" s="9"/>
      <c r="D21" s="9"/>
      <c r="E21" s="9" t="s">
        <v>62</v>
      </c>
      <c r="F21" s="9"/>
      <c r="G21" s="9"/>
      <c r="H21" s="9"/>
      <c r="I21" s="48">
        <v>0</v>
      </c>
      <c r="J21" s="48">
        <v>0</v>
      </c>
      <c r="K21" s="48">
        <f t="shared" si="3"/>
        <v>0</v>
      </c>
      <c r="M21" s="48">
        <v>0</v>
      </c>
      <c r="N21" s="48">
        <v>0</v>
      </c>
      <c r="O21" s="48">
        <f t="shared" si="0"/>
        <v>0</v>
      </c>
      <c r="Q21" s="54">
        <v>0</v>
      </c>
      <c r="R21" s="54">
        <v>0</v>
      </c>
      <c r="S21" s="54">
        <f t="shared" si="1"/>
        <v>0</v>
      </c>
      <c r="U21" s="54">
        <v>0</v>
      </c>
      <c r="V21" s="54">
        <v>0</v>
      </c>
      <c r="W21" s="54">
        <f t="shared" si="2"/>
        <v>0</v>
      </c>
    </row>
    <row r="22" spans="1:23" x14ac:dyDescent="0.25">
      <c r="A22" s="9"/>
      <c r="B22" s="9"/>
      <c r="C22" s="9"/>
      <c r="D22" s="9"/>
      <c r="E22" s="9" t="s">
        <v>63</v>
      </c>
      <c r="F22" s="9"/>
      <c r="G22" s="9"/>
      <c r="H22" s="9"/>
      <c r="I22" s="48">
        <v>0</v>
      </c>
      <c r="J22" s="48">
        <v>0</v>
      </c>
      <c r="K22" s="48">
        <f t="shared" si="3"/>
        <v>0</v>
      </c>
      <c r="M22" s="48">
        <v>0</v>
      </c>
      <c r="N22" s="48">
        <v>0</v>
      </c>
      <c r="O22" s="48">
        <f t="shared" si="0"/>
        <v>0</v>
      </c>
      <c r="Q22" s="54">
        <v>0</v>
      </c>
      <c r="R22" s="54">
        <v>0</v>
      </c>
      <c r="S22" s="54">
        <f t="shared" si="1"/>
        <v>0</v>
      </c>
      <c r="U22" s="54">
        <v>0</v>
      </c>
      <c r="V22" s="54">
        <v>0</v>
      </c>
      <c r="W22" s="54">
        <f t="shared" si="2"/>
        <v>0</v>
      </c>
    </row>
    <row r="23" spans="1:23" x14ac:dyDescent="0.25">
      <c r="A23" s="9"/>
      <c r="B23" s="9"/>
      <c r="C23" s="9"/>
      <c r="D23" s="9"/>
      <c r="E23" s="9" t="s">
        <v>95</v>
      </c>
      <c r="F23" s="9"/>
      <c r="G23" s="9"/>
      <c r="H23" s="9"/>
      <c r="I23" s="48">
        <v>0</v>
      </c>
      <c r="J23" s="48">
        <v>0</v>
      </c>
      <c r="K23" s="48">
        <f t="shared" si="3"/>
        <v>0</v>
      </c>
      <c r="M23" s="48">
        <v>0</v>
      </c>
      <c r="N23" s="48">
        <v>0</v>
      </c>
      <c r="O23" s="48">
        <f t="shared" si="0"/>
        <v>0</v>
      </c>
      <c r="Q23" s="54">
        <v>0</v>
      </c>
      <c r="R23" s="54">
        <v>0</v>
      </c>
      <c r="S23" s="54">
        <f t="shared" si="1"/>
        <v>0</v>
      </c>
      <c r="U23" s="54">
        <v>0</v>
      </c>
      <c r="V23" s="54">
        <v>0</v>
      </c>
      <c r="W23" s="54">
        <f t="shared" si="2"/>
        <v>0</v>
      </c>
    </row>
    <row r="24" spans="1:23" x14ac:dyDescent="0.25">
      <c r="A24" s="9"/>
      <c r="B24" s="9"/>
      <c r="C24" s="9"/>
      <c r="D24" s="9"/>
      <c r="E24" s="9" t="s">
        <v>97</v>
      </c>
      <c r="F24" s="9"/>
      <c r="G24" s="9"/>
      <c r="H24" s="9"/>
      <c r="I24" s="48">
        <v>0</v>
      </c>
      <c r="J24" s="48">
        <v>0</v>
      </c>
      <c r="K24" s="48">
        <f t="shared" si="3"/>
        <v>0</v>
      </c>
      <c r="M24" s="48">
        <v>0</v>
      </c>
      <c r="N24" s="48">
        <v>0</v>
      </c>
      <c r="O24" s="48">
        <f t="shared" si="0"/>
        <v>0</v>
      </c>
      <c r="Q24" s="54">
        <v>6395</v>
      </c>
      <c r="R24" s="54">
        <v>0</v>
      </c>
      <c r="S24" s="54">
        <f t="shared" si="1"/>
        <v>6395</v>
      </c>
      <c r="U24" s="54">
        <v>0</v>
      </c>
      <c r="V24" s="54">
        <v>0</v>
      </c>
      <c r="W24" s="54">
        <f t="shared" si="2"/>
        <v>0</v>
      </c>
    </row>
    <row r="25" spans="1:23" x14ac:dyDescent="0.25">
      <c r="A25" s="9"/>
      <c r="B25" s="9"/>
      <c r="C25" s="9"/>
      <c r="D25" s="9"/>
      <c r="E25" s="9" t="s">
        <v>125</v>
      </c>
      <c r="F25" s="9"/>
      <c r="G25" s="9"/>
      <c r="H25" s="9"/>
      <c r="I25" s="48">
        <v>800</v>
      </c>
      <c r="J25" s="48">
        <v>0</v>
      </c>
      <c r="K25" s="48">
        <f t="shared" si="3"/>
        <v>800</v>
      </c>
      <c r="M25" s="48"/>
      <c r="N25" s="48"/>
      <c r="O25" s="48"/>
      <c r="Q25" s="54"/>
      <c r="R25" s="54"/>
      <c r="S25" s="54"/>
      <c r="U25" s="54"/>
      <c r="V25" s="54"/>
      <c r="W25" s="54"/>
    </row>
    <row r="26" spans="1:23" x14ac:dyDescent="0.25">
      <c r="A26" s="9"/>
      <c r="B26" s="9"/>
      <c r="C26" s="9"/>
      <c r="D26" s="9"/>
      <c r="E26" s="9" t="s">
        <v>103</v>
      </c>
      <c r="F26" s="9"/>
      <c r="G26" s="9"/>
      <c r="H26" s="9"/>
      <c r="I26" s="48">
        <v>628.05999999999995</v>
      </c>
      <c r="J26" s="48">
        <v>500</v>
      </c>
      <c r="K26" s="48">
        <f t="shared" si="3"/>
        <v>128.06</v>
      </c>
      <c r="M26" s="48">
        <v>0</v>
      </c>
      <c r="N26" s="48">
        <v>0</v>
      </c>
      <c r="O26" s="48">
        <f t="shared" si="0"/>
        <v>0</v>
      </c>
      <c r="Q26" s="54">
        <v>0</v>
      </c>
      <c r="R26" s="54">
        <v>0</v>
      </c>
      <c r="S26" s="54">
        <f t="shared" si="1"/>
        <v>0</v>
      </c>
      <c r="U26" s="54">
        <v>0</v>
      </c>
      <c r="V26" s="54">
        <v>0</v>
      </c>
      <c r="W26" s="54">
        <f t="shared" si="2"/>
        <v>0</v>
      </c>
    </row>
    <row r="27" spans="1:23" ht="15.75" thickBot="1" x14ac:dyDescent="0.3">
      <c r="A27" s="9"/>
      <c r="B27" s="9"/>
      <c r="C27" s="9"/>
      <c r="D27" s="9"/>
      <c r="E27" s="9" t="s">
        <v>109</v>
      </c>
      <c r="F27" s="9"/>
      <c r="G27" s="9"/>
      <c r="H27" s="9"/>
      <c r="I27" s="48">
        <v>540</v>
      </c>
      <c r="J27" s="48">
        <v>0</v>
      </c>
      <c r="K27" s="48">
        <f t="shared" si="3"/>
        <v>540</v>
      </c>
      <c r="M27" s="48">
        <v>0</v>
      </c>
      <c r="N27" s="48">
        <v>0</v>
      </c>
      <c r="O27" s="48">
        <f t="shared" si="0"/>
        <v>0</v>
      </c>
      <c r="Q27" s="54">
        <v>0</v>
      </c>
      <c r="R27" s="54">
        <v>0</v>
      </c>
      <c r="S27" s="54">
        <f t="shared" si="1"/>
        <v>0</v>
      </c>
      <c r="U27" s="54">
        <v>0</v>
      </c>
      <c r="V27" s="54">
        <v>0</v>
      </c>
      <c r="W27" s="54">
        <f t="shared" si="2"/>
        <v>0</v>
      </c>
    </row>
    <row r="28" spans="1:23" ht="15.75" thickBot="1" x14ac:dyDescent="0.3">
      <c r="A28" s="9"/>
      <c r="B28" s="9"/>
      <c r="C28" s="9"/>
      <c r="D28" s="9" t="s">
        <v>1</v>
      </c>
      <c r="E28" s="9"/>
      <c r="F28" s="9"/>
      <c r="G28" s="9"/>
      <c r="H28" s="9"/>
      <c r="I28" s="50">
        <f>ROUND(I7+I12+I16+SUM(I19:I27),5)</f>
        <v>61471.37</v>
      </c>
      <c r="J28" s="50">
        <f>ROUND(J7+J12+J16+SUM(J19:J27),5)</f>
        <v>50203.32</v>
      </c>
      <c r="K28" s="50">
        <f t="shared" si="3"/>
        <v>11268.05</v>
      </c>
      <c r="M28" s="50">
        <f>ROUND(M7+M12+M16+SUM(M19:M27),5)</f>
        <v>-300</v>
      </c>
      <c r="N28" s="50">
        <f>ROUND(N7+N12+N16+SUM(N19:N27),5)</f>
        <v>3300</v>
      </c>
      <c r="O28" s="50">
        <f t="shared" si="0"/>
        <v>-3600</v>
      </c>
      <c r="Q28" s="56">
        <f>ROUND(Q7+Q12+Q16+SUM(Q19:Q27),5)</f>
        <v>6395</v>
      </c>
      <c r="R28" s="56">
        <f>ROUND(R7+R12+R16+SUM(R19:R27),5)</f>
        <v>0</v>
      </c>
      <c r="S28" s="56">
        <f t="shared" si="1"/>
        <v>6395</v>
      </c>
      <c r="U28" s="56">
        <f>ROUND(U7+U12+U16+SUM(U19:U27),5)</f>
        <v>0</v>
      </c>
      <c r="V28" s="56">
        <f>ROUND(V7+V12+V16+SUM(V19:V27),5)</f>
        <v>0</v>
      </c>
      <c r="W28" s="56">
        <f t="shared" si="2"/>
        <v>0</v>
      </c>
    </row>
    <row r="29" spans="1:23" x14ac:dyDescent="0.25">
      <c r="A29" s="9"/>
      <c r="B29" s="9"/>
      <c r="C29" s="9" t="s">
        <v>2</v>
      </c>
      <c r="D29" s="9"/>
      <c r="E29" s="9"/>
      <c r="F29" s="9"/>
      <c r="G29" s="9"/>
      <c r="H29" s="9"/>
      <c r="I29" s="48">
        <f>I28</f>
        <v>61471.37</v>
      </c>
      <c r="J29" s="48">
        <f>J28</f>
        <v>50203.32</v>
      </c>
      <c r="K29" s="48">
        <f t="shared" si="3"/>
        <v>11268.05</v>
      </c>
      <c r="M29" s="48">
        <f>M28</f>
        <v>-300</v>
      </c>
      <c r="N29" s="48">
        <f>N28</f>
        <v>3300</v>
      </c>
      <c r="O29" s="48">
        <f t="shared" si="0"/>
        <v>-3600</v>
      </c>
      <c r="Q29" s="54">
        <f>Q28</f>
        <v>6395</v>
      </c>
      <c r="R29" s="54">
        <f>R28</f>
        <v>0</v>
      </c>
      <c r="S29" s="54">
        <f t="shared" si="1"/>
        <v>6395</v>
      </c>
      <c r="U29" s="54">
        <f>U28</f>
        <v>0</v>
      </c>
      <c r="V29" s="54">
        <f>V28</f>
        <v>0</v>
      </c>
      <c r="W29" s="54">
        <f t="shared" si="2"/>
        <v>0</v>
      </c>
    </row>
    <row r="30" spans="1:23" x14ac:dyDescent="0.25">
      <c r="A30" s="9"/>
      <c r="B30" s="9"/>
      <c r="C30" s="9"/>
      <c r="D30" s="9" t="s">
        <v>64</v>
      </c>
      <c r="E30" s="9"/>
      <c r="F30" s="9"/>
      <c r="G30" s="9"/>
      <c r="H30" s="9"/>
      <c r="I30" s="48"/>
      <c r="J30" s="48"/>
      <c r="K30" s="48"/>
      <c r="M30" s="48"/>
      <c r="N30" s="48"/>
      <c r="O30" s="48"/>
      <c r="Q30" s="54"/>
      <c r="R30" s="54"/>
      <c r="S30" s="54"/>
      <c r="U30" s="54"/>
      <c r="V30" s="54"/>
      <c r="W30" s="54"/>
    </row>
    <row r="31" spans="1:23" x14ac:dyDescent="0.25">
      <c r="A31" s="9"/>
      <c r="B31" s="9"/>
      <c r="C31" s="9"/>
      <c r="D31" s="9"/>
      <c r="E31" s="9" t="s">
        <v>65</v>
      </c>
      <c r="F31" s="9"/>
      <c r="G31" s="9"/>
      <c r="H31" s="9"/>
      <c r="I31" s="48"/>
      <c r="J31" s="48"/>
      <c r="K31" s="48"/>
      <c r="M31" s="48"/>
      <c r="N31" s="48"/>
      <c r="O31" s="48"/>
      <c r="Q31" s="54"/>
      <c r="R31" s="54"/>
      <c r="S31" s="54"/>
      <c r="U31" s="54"/>
      <c r="V31" s="54"/>
      <c r="W31" s="54"/>
    </row>
    <row r="32" spans="1:23" ht="15.75" thickBot="1" x14ac:dyDescent="0.3">
      <c r="A32" s="9"/>
      <c r="B32" s="9"/>
      <c r="C32" s="9"/>
      <c r="D32" s="9"/>
      <c r="E32" s="9"/>
      <c r="F32" s="9" t="s">
        <v>66</v>
      </c>
      <c r="G32" s="9"/>
      <c r="H32" s="9"/>
      <c r="I32" s="49">
        <v>0</v>
      </c>
      <c r="J32" s="49">
        <v>0</v>
      </c>
      <c r="K32" s="49">
        <f>ROUND((I32-J32),5)</f>
        <v>0</v>
      </c>
      <c r="M32" s="49">
        <v>8007</v>
      </c>
      <c r="N32" s="49">
        <v>0</v>
      </c>
      <c r="O32" s="49">
        <f>ROUND((M32-N32),5)</f>
        <v>8007</v>
      </c>
      <c r="Q32" s="55">
        <v>0</v>
      </c>
      <c r="R32" s="55">
        <v>0</v>
      </c>
      <c r="S32" s="55">
        <f>ROUND((Q32-R32),5)</f>
        <v>0</v>
      </c>
      <c r="U32" s="55">
        <v>0</v>
      </c>
      <c r="V32" s="55">
        <v>0</v>
      </c>
      <c r="W32" s="55">
        <f>ROUND((U32-V32),5)</f>
        <v>0</v>
      </c>
    </row>
    <row r="33" spans="1:23" x14ac:dyDescent="0.25">
      <c r="A33" s="9"/>
      <c r="B33" s="9"/>
      <c r="C33" s="9"/>
      <c r="D33" s="9"/>
      <c r="E33" s="9" t="s">
        <v>67</v>
      </c>
      <c r="F33" s="9"/>
      <c r="G33" s="9"/>
      <c r="H33" s="9"/>
      <c r="I33" s="48">
        <f>ROUND(SUM(I31:I32),5)</f>
        <v>0</v>
      </c>
      <c r="J33" s="48">
        <f>ROUND(SUM(J31:J32),5)</f>
        <v>0</v>
      </c>
      <c r="K33" s="48">
        <f>ROUND((I33-J33),5)</f>
        <v>0</v>
      </c>
      <c r="M33" s="48">
        <f>ROUND(SUM(M31:M32),5)</f>
        <v>8007</v>
      </c>
      <c r="N33" s="48">
        <f>ROUND(SUM(N31:N32),5)</f>
        <v>0</v>
      </c>
      <c r="O33" s="48">
        <f>ROUND((M33-N33),5)</f>
        <v>8007</v>
      </c>
      <c r="Q33" s="54">
        <f>ROUND(SUM(Q31:Q32),5)</f>
        <v>0</v>
      </c>
      <c r="R33" s="54">
        <f>ROUND(SUM(R31:R32),5)</f>
        <v>0</v>
      </c>
      <c r="S33" s="54">
        <f>ROUND((Q33-R33),5)</f>
        <v>0</v>
      </c>
      <c r="U33" s="54">
        <f>ROUND(SUM(U31:U32),5)</f>
        <v>0</v>
      </c>
      <c r="V33" s="54">
        <f>ROUND(SUM(V31:V32),5)</f>
        <v>0</v>
      </c>
      <c r="W33" s="54">
        <f>ROUND((U33-V33),5)</f>
        <v>0</v>
      </c>
    </row>
    <row r="34" spans="1:23" x14ac:dyDescent="0.25">
      <c r="A34" s="9"/>
      <c r="B34" s="9"/>
      <c r="C34" s="9"/>
      <c r="D34" s="9"/>
      <c r="E34" s="9" t="s">
        <v>68</v>
      </c>
      <c r="F34" s="9"/>
      <c r="G34" s="9"/>
      <c r="H34" s="9"/>
      <c r="I34" s="48"/>
      <c r="J34" s="48"/>
      <c r="K34" s="48"/>
      <c r="M34" s="48"/>
      <c r="N34" s="48"/>
      <c r="O34" s="48"/>
      <c r="Q34" s="54"/>
      <c r="R34" s="54"/>
      <c r="S34" s="54"/>
      <c r="U34" s="54"/>
      <c r="V34" s="54"/>
      <c r="W34" s="54"/>
    </row>
    <row r="35" spans="1:23" x14ac:dyDescent="0.25">
      <c r="A35" s="9"/>
      <c r="B35" s="9"/>
      <c r="C35" s="9"/>
      <c r="D35" s="9"/>
      <c r="E35" s="9"/>
      <c r="F35" s="9" t="s">
        <v>69</v>
      </c>
      <c r="G35" s="9"/>
      <c r="H35" s="9"/>
      <c r="I35" s="48">
        <v>1283.56</v>
      </c>
      <c r="J35" s="48">
        <v>1200</v>
      </c>
      <c r="K35" s="48">
        <f>ROUND((I35-J35),5)</f>
        <v>83.56</v>
      </c>
      <c r="M35" s="48">
        <v>0</v>
      </c>
      <c r="N35" s="48">
        <v>0</v>
      </c>
      <c r="O35" s="48">
        <f>ROUND((M35-N35),5)</f>
        <v>0</v>
      </c>
      <c r="Q35" s="54">
        <v>0</v>
      </c>
      <c r="R35" s="54">
        <v>0</v>
      </c>
      <c r="S35" s="54">
        <f>ROUND((Q35-R35),5)</f>
        <v>0</v>
      </c>
      <c r="U35" s="54">
        <v>0</v>
      </c>
      <c r="V35" s="54">
        <v>0</v>
      </c>
      <c r="W35" s="54">
        <f>ROUND((U35-V35),5)</f>
        <v>0</v>
      </c>
    </row>
    <row r="36" spans="1:23" x14ac:dyDescent="0.25">
      <c r="A36" s="9"/>
      <c r="B36" s="9"/>
      <c r="C36" s="9"/>
      <c r="D36" s="9"/>
      <c r="E36" s="9"/>
      <c r="F36" s="9" t="s">
        <v>70</v>
      </c>
      <c r="G36" s="9"/>
      <c r="H36" s="9"/>
      <c r="I36" s="48">
        <v>1834</v>
      </c>
      <c r="J36" s="48">
        <v>1802</v>
      </c>
      <c r="K36" s="48">
        <f>ROUND((I36-J36),5)</f>
        <v>32</v>
      </c>
      <c r="M36" s="48">
        <v>0</v>
      </c>
      <c r="N36" s="48">
        <v>0</v>
      </c>
      <c r="O36" s="48">
        <f>ROUND((M36-N36),5)</f>
        <v>0</v>
      </c>
      <c r="Q36" s="54">
        <v>0</v>
      </c>
      <c r="R36" s="54">
        <v>0</v>
      </c>
      <c r="S36" s="54">
        <f>ROUND((Q36-R36),5)</f>
        <v>0</v>
      </c>
      <c r="U36" s="54">
        <v>0</v>
      </c>
      <c r="V36" s="54">
        <v>0</v>
      </c>
      <c r="W36" s="54">
        <f>ROUND((U36-V36),5)</f>
        <v>0</v>
      </c>
    </row>
    <row r="37" spans="1:23" x14ac:dyDescent="0.25">
      <c r="A37" s="9"/>
      <c r="B37" s="9"/>
      <c r="C37" s="9"/>
      <c r="D37" s="9"/>
      <c r="E37" s="9"/>
      <c r="F37" s="9" t="s">
        <v>83</v>
      </c>
      <c r="G37" s="9"/>
      <c r="H37" s="9"/>
      <c r="I37" s="48"/>
      <c r="J37" s="48"/>
      <c r="K37" s="48"/>
      <c r="M37" s="48"/>
      <c r="N37" s="48"/>
      <c r="O37" s="48"/>
      <c r="Q37" s="54"/>
      <c r="R37" s="54"/>
      <c r="S37" s="54"/>
      <c r="U37" s="54"/>
      <c r="V37" s="54"/>
      <c r="W37" s="54"/>
    </row>
    <row r="38" spans="1:23" x14ac:dyDescent="0.25">
      <c r="A38" s="9"/>
      <c r="B38" s="9"/>
      <c r="C38" s="9"/>
      <c r="D38" s="9"/>
      <c r="E38" s="9"/>
      <c r="F38" s="9"/>
      <c r="G38" s="9" t="s">
        <v>84</v>
      </c>
      <c r="H38" s="9"/>
      <c r="I38" s="48">
        <v>41.97</v>
      </c>
      <c r="J38" s="48">
        <v>0</v>
      </c>
      <c r="K38" s="48">
        <f>ROUND((I38-J38),5)</f>
        <v>41.97</v>
      </c>
      <c r="M38" s="48">
        <v>0</v>
      </c>
      <c r="N38" s="48">
        <v>0</v>
      </c>
      <c r="O38" s="48">
        <f>ROUND((M38-N38),5)</f>
        <v>0</v>
      </c>
      <c r="Q38" s="54">
        <v>0</v>
      </c>
      <c r="R38" s="54">
        <v>0</v>
      </c>
      <c r="S38" s="54">
        <f>ROUND((Q38-R38),5)</f>
        <v>0</v>
      </c>
      <c r="U38" s="54">
        <v>0</v>
      </c>
      <c r="V38" s="54">
        <v>0</v>
      </c>
      <c r="W38" s="54">
        <f>ROUND((U38-V38),5)</f>
        <v>0</v>
      </c>
    </row>
    <row r="39" spans="1:23" ht="15.75" thickBot="1" x14ac:dyDescent="0.3">
      <c r="A39" s="9"/>
      <c r="B39" s="9"/>
      <c r="C39" s="9"/>
      <c r="D39" s="9"/>
      <c r="E39" s="9"/>
      <c r="F39" s="9"/>
      <c r="G39" s="9" t="s">
        <v>85</v>
      </c>
      <c r="H39" s="9"/>
      <c r="I39" s="49">
        <v>1188</v>
      </c>
      <c r="J39" s="49">
        <v>972</v>
      </c>
      <c r="K39" s="49">
        <f>ROUND((I39-J39),5)</f>
        <v>216</v>
      </c>
      <c r="M39" s="49">
        <v>0</v>
      </c>
      <c r="N39" s="49">
        <v>0</v>
      </c>
      <c r="O39" s="49">
        <f>ROUND((M39-N39),5)</f>
        <v>0</v>
      </c>
      <c r="Q39" s="55">
        <v>0</v>
      </c>
      <c r="R39" s="55">
        <v>0</v>
      </c>
      <c r="S39" s="55">
        <f>ROUND((Q39-R39),5)</f>
        <v>0</v>
      </c>
      <c r="U39" s="55">
        <v>0</v>
      </c>
      <c r="V39" s="55">
        <v>0</v>
      </c>
      <c r="W39" s="55">
        <f>ROUND((U39-V39),5)</f>
        <v>0</v>
      </c>
    </row>
    <row r="40" spans="1:23" x14ac:dyDescent="0.25">
      <c r="A40" s="9"/>
      <c r="B40" s="9"/>
      <c r="C40" s="9"/>
      <c r="D40" s="9"/>
      <c r="E40" s="9"/>
      <c r="F40" s="9" t="s">
        <v>86</v>
      </c>
      <c r="G40" s="9"/>
      <c r="H40" s="9"/>
      <c r="I40" s="48">
        <f>ROUND(SUM(I37:I39),5)</f>
        <v>1229.97</v>
      </c>
      <c r="J40" s="48">
        <f>ROUND(SUM(J37:J39),5)</f>
        <v>972</v>
      </c>
      <c r="K40" s="48">
        <f>ROUND((I40-J40),5)</f>
        <v>257.97000000000003</v>
      </c>
      <c r="M40" s="48">
        <f>ROUND(SUM(M37:M39),5)</f>
        <v>0</v>
      </c>
      <c r="N40" s="48">
        <f>ROUND(SUM(N37:N39),5)</f>
        <v>0</v>
      </c>
      <c r="O40" s="48">
        <f>ROUND((M40-N40),5)</f>
        <v>0</v>
      </c>
      <c r="Q40" s="54">
        <f>ROUND(SUM(Q37:Q39),5)</f>
        <v>0</v>
      </c>
      <c r="R40" s="54">
        <f>ROUND(SUM(R37:R39),5)</f>
        <v>0</v>
      </c>
      <c r="S40" s="54">
        <f>ROUND((Q40-R40),5)</f>
        <v>0</v>
      </c>
      <c r="U40" s="54">
        <f>ROUND(SUM(U37:U39),5)</f>
        <v>0</v>
      </c>
      <c r="V40" s="54">
        <f>ROUND(SUM(V37:V39),5)</f>
        <v>0</v>
      </c>
      <c r="W40" s="54">
        <f>ROUND((U40-V40),5)</f>
        <v>0</v>
      </c>
    </row>
    <row r="41" spans="1:23" x14ac:dyDescent="0.25">
      <c r="A41" s="9"/>
      <c r="B41" s="9"/>
      <c r="C41" s="9"/>
      <c r="D41" s="9"/>
      <c r="E41" s="9"/>
      <c r="F41" s="9" t="s">
        <v>71</v>
      </c>
      <c r="G41" s="9"/>
      <c r="H41" s="9"/>
      <c r="I41" s="48"/>
      <c r="J41" s="48"/>
      <c r="K41" s="48"/>
      <c r="M41" s="48"/>
      <c r="N41" s="48"/>
      <c r="O41" s="48"/>
      <c r="Q41" s="54"/>
      <c r="R41" s="54"/>
      <c r="S41" s="54"/>
      <c r="U41" s="54"/>
      <c r="V41" s="54"/>
      <c r="W41" s="54"/>
    </row>
    <row r="42" spans="1:23" x14ac:dyDescent="0.25">
      <c r="A42" s="9"/>
      <c r="B42" s="9"/>
      <c r="C42" s="9"/>
      <c r="D42" s="9"/>
      <c r="E42" s="9"/>
      <c r="F42" s="9"/>
      <c r="G42" s="9" t="s">
        <v>72</v>
      </c>
      <c r="H42" s="9"/>
      <c r="I42" s="48"/>
      <c r="J42" s="48"/>
      <c r="K42" s="48"/>
      <c r="M42" s="48"/>
      <c r="N42" s="48"/>
      <c r="O42" s="48"/>
      <c r="Q42" s="54"/>
      <c r="R42" s="54"/>
      <c r="S42" s="54"/>
      <c r="U42" s="54"/>
      <c r="V42" s="54"/>
      <c r="W42" s="54"/>
    </row>
    <row r="43" spans="1:23" ht="15.75" thickBot="1" x14ac:dyDescent="0.3">
      <c r="A43" s="9"/>
      <c r="B43" s="9"/>
      <c r="C43" s="9"/>
      <c r="D43" s="9"/>
      <c r="E43" s="9"/>
      <c r="F43" s="9"/>
      <c r="G43" s="9"/>
      <c r="H43" s="9" t="s">
        <v>92</v>
      </c>
      <c r="I43" s="49">
        <v>0</v>
      </c>
      <c r="J43" s="49">
        <v>0</v>
      </c>
      <c r="K43" s="49">
        <f t="shared" ref="K43:K48" si="4">ROUND((I43-J43),5)</f>
        <v>0</v>
      </c>
      <c r="M43" s="49">
        <v>0</v>
      </c>
      <c r="N43" s="49">
        <v>0</v>
      </c>
      <c r="O43" s="49">
        <f t="shared" ref="O43:O48" si="5">ROUND((M43-N43),5)</f>
        <v>0</v>
      </c>
      <c r="Q43" s="55">
        <v>0</v>
      </c>
      <c r="R43" s="55">
        <v>0</v>
      </c>
      <c r="S43" s="55">
        <f t="shared" ref="S43:S48" si="6">ROUND((Q43-R43),5)</f>
        <v>0</v>
      </c>
      <c r="U43" s="55">
        <v>0</v>
      </c>
      <c r="V43" s="55">
        <v>0</v>
      </c>
      <c r="W43" s="55">
        <f t="shared" ref="W43:W48" si="7">ROUND((U43-V43),5)</f>
        <v>0</v>
      </c>
    </row>
    <row r="44" spans="1:23" x14ac:dyDescent="0.25">
      <c r="A44" s="9"/>
      <c r="B44" s="9"/>
      <c r="C44" s="9"/>
      <c r="D44" s="9"/>
      <c r="E44" s="9"/>
      <c r="F44" s="9"/>
      <c r="G44" s="9" t="s">
        <v>93</v>
      </c>
      <c r="H44" s="9"/>
      <c r="I44" s="48">
        <f>ROUND(SUM(I42:I43),5)</f>
        <v>0</v>
      </c>
      <c r="J44" s="48">
        <f>ROUND(SUM(J42:J43),5)</f>
        <v>0</v>
      </c>
      <c r="K44" s="48">
        <f t="shared" si="4"/>
        <v>0</v>
      </c>
      <c r="M44" s="48">
        <f>ROUND(SUM(M42:M43),5)</f>
        <v>0</v>
      </c>
      <c r="N44" s="48">
        <f>ROUND(SUM(N42:N43),5)</f>
        <v>0</v>
      </c>
      <c r="O44" s="48">
        <f t="shared" si="5"/>
        <v>0</v>
      </c>
      <c r="Q44" s="54">
        <f>ROUND(SUM(Q42:Q43),5)</f>
        <v>0</v>
      </c>
      <c r="R44" s="54">
        <f>ROUND(SUM(R42:R43),5)</f>
        <v>0</v>
      </c>
      <c r="S44" s="54">
        <f t="shared" si="6"/>
        <v>0</v>
      </c>
      <c r="U44" s="54">
        <f>ROUND(SUM(U42:U43),5)</f>
        <v>0</v>
      </c>
      <c r="V44" s="54">
        <f>ROUND(SUM(V42:V43),5)</f>
        <v>0</v>
      </c>
      <c r="W44" s="54">
        <f t="shared" si="7"/>
        <v>0</v>
      </c>
    </row>
    <row r="45" spans="1:23" x14ac:dyDescent="0.25">
      <c r="A45" s="9"/>
      <c r="B45" s="9"/>
      <c r="C45" s="9"/>
      <c r="D45" s="9"/>
      <c r="E45" s="9"/>
      <c r="F45" s="9"/>
      <c r="G45" s="9" t="s">
        <v>87</v>
      </c>
      <c r="H45" s="9"/>
      <c r="I45" s="48">
        <v>0</v>
      </c>
      <c r="J45" s="48">
        <v>1652</v>
      </c>
      <c r="K45" s="48">
        <f t="shared" si="4"/>
        <v>-1652</v>
      </c>
      <c r="M45" s="48">
        <v>0</v>
      </c>
      <c r="N45" s="48">
        <v>0</v>
      </c>
      <c r="O45" s="48">
        <f t="shared" si="5"/>
        <v>0</v>
      </c>
      <c r="Q45" s="54">
        <v>0</v>
      </c>
      <c r="R45" s="54">
        <v>0</v>
      </c>
      <c r="S45" s="54">
        <f t="shared" si="6"/>
        <v>0</v>
      </c>
      <c r="U45" s="54">
        <v>0</v>
      </c>
      <c r="V45" s="54">
        <v>0</v>
      </c>
      <c r="W45" s="54">
        <f t="shared" si="7"/>
        <v>0</v>
      </c>
    </row>
    <row r="46" spans="1:23" ht="15.75" thickBot="1" x14ac:dyDescent="0.3">
      <c r="A46" s="9"/>
      <c r="B46" s="9"/>
      <c r="C46" s="9"/>
      <c r="D46" s="9"/>
      <c r="E46" s="9"/>
      <c r="F46" s="9"/>
      <c r="G46" s="9" t="s">
        <v>73</v>
      </c>
      <c r="H46" s="9"/>
      <c r="I46" s="48">
        <v>358</v>
      </c>
      <c r="J46" s="48">
        <v>348</v>
      </c>
      <c r="K46" s="48">
        <f t="shared" si="4"/>
        <v>10</v>
      </c>
      <c r="M46" s="48">
        <v>0</v>
      </c>
      <c r="N46" s="48">
        <v>0</v>
      </c>
      <c r="O46" s="48">
        <f t="shared" si="5"/>
        <v>0</v>
      </c>
      <c r="Q46" s="54">
        <v>0</v>
      </c>
      <c r="R46" s="54">
        <v>0</v>
      </c>
      <c r="S46" s="54">
        <f t="shared" si="6"/>
        <v>0</v>
      </c>
      <c r="U46" s="54">
        <v>0</v>
      </c>
      <c r="V46" s="54">
        <v>0</v>
      </c>
      <c r="W46" s="54">
        <f t="shared" si="7"/>
        <v>0</v>
      </c>
    </row>
    <row r="47" spans="1:23" ht="15.75" thickBot="1" x14ac:dyDescent="0.3">
      <c r="A47" s="9"/>
      <c r="B47" s="9"/>
      <c r="C47" s="9"/>
      <c r="D47" s="9"/>
      <c r="E47" s="9"/>
      <c r="F47" s="9" t="s">
        <v>74</v>
      </c>
      <c r="G47" s="9"/>
      <c r="H47" s="9"/>
      <c r="I47" s="50">
        <f>ROUND(I41+SUM(I44:I46),5)</f>
        <v>358</v>
      </c>
      <c r="J47" s="50">
        <f>ROUND(J41+SUM(J44:J46),5)</f>
        <v>2000</v>
      </c>
      <c r="K47" s="50">
        <f t="shared" si="4"/>
        <v>-1642</v>
      </c>
      <c r="M47" s="50">
        <f>ROUND(M41+SUM(M44:M46),5)</f>
        <v>0</v>
      </c>
      <c r="N47" s="50">
        <f>ROUND(N41+SUM(N44:N46),5)</f>
        <v>0</v>
      </c>
      <c r="O47" s="50">
        <f t="shared" si="5"/>
        <v>0</v>
      </c>
      <c r="Q47" s="56">
        <f>ROUND(Q41+SUM(Q44:Q46),5)</f>
        <v>0</v>
      </c>
      <c r="R47" s="56">
        <f>ROUND(R41+SUM(R44:R46),5)</f>
        <v>0</v>
      </c>
      <c r="S47" s="56">
        <f t="shared" si="6"/>
        <v>0</v>
      </c>
      <c r="U47" s="56">
        <f>ROUND(U41+SUM(U44:U46),5)</f>
        <v>0</v>
      </c>
      <c r="V47" s="56">
        <f>ROUND(V41+SUM(V44:V46),5)</f>
        <v>0</v>
      </c>
      <c r="W47" s="56">
        <f t="shared" si="7"/>
        <v>0</v>
      </c>
    </row>
    <row r="48" spans="1:23" x14ac:dyDescent="0.25">
      <c r="A48" s="9"/>
      <c r="B48" s="9"/>
      <c r="C48" s="9"/>
      <c r="D48" s="9"/>
      <c r="E48" s="9" t="s">
        <v>75</v>
      </c>
      <c r="F48" s="9"/>
      <c r="G48" s="9"/>
      <c r="H48" s="9"/>
      <c r="I48" s="48">
        <f>ROUND(SUM(I34:I36)+I40+I47,5)</f>
        <v>4705.53</v>
      </c>
      <c r="J48" s="48">
        <f>ROUND(SUM(J34:J36)+J40+J47,5)</f>
        <v>5974</v>
      </c>
      <c r="K48" s="48">
        <f t="shared" si="4"/>
        <v>-1268.47</v>
      </c>
      <c r="M48" s="48">
        <f>ROUND(SUM(M34:M36)+M40+M47,5)</f>
        <v>0</v>
      </c>
      <c r="N48" s="48">
        <f>ROUND(SUM(N34:N36)+N40+N47,5)</f>
        <v>0</v>
      </c>
      <c r="O48" s="48">
        <f t="shared" si="5"/>
        <v>0</v>
      </c>
      <c r="Q48" s="54">
        <f>ROUND(SUM(Q34:Q36)+Q40+Q47,5)</f>
        <v>0</v>
      </c>
      <c r="R48" s="54">
        <f>ROUND(SUM(R34:R36)+R40+R47,5)</f>
        <v>0</v>
      </c>
      <c r="S48" s="54">
        <f t="shared" si="6"/>
        <v>0</v>
      </c>
      <c r="U48" s="54">
        <f>ROUND(SUM(U34:U36)+U40+U47,5)</f>
        <v>0</v>
      </c>
      <c r="V48" s="54">
        <f>ROUND(SUM(V34:V36)+V40+V47,5)</f>
        <v>0</v>
      </c>
      <c r="W48" s="54">
        <f t="shared" si="7"/>
        <v>0</v>
      </c>
    </row>
    <row r="49" spans="1:23" x14ac:dyDescent="0.25">
      <c r="A49" s="9"/>
      <c r="B49" s="9"/>
      <c r="C49" s="9"/>
      <c r="D49" s="9"/>
      <c r="E49" s="9" t="s">
        <v>76</v>
      </c>
      <c r="F49" s="9"/>
      <c r="G49" s="9"/>
      <c r="H49" s="9"/>
      <c r="I49" s="48"/>
      <c r="J49" s="48"/>
      <c r="K49" s="48"/>
      <c r="M49" s="48"/>
      <c r="N49" s="48"/>
      <c r="O49" s="48"/>
      <c r="Q49" s="54"/>
      <c r="R49" s="54"/>
      <c r="S49" s="54"/>
      <c r="U49" s="54"/>
      <c r="V49" s="54"/>
      <c r="W49" s="54"/>
    </row>
    <row r="50" spans="1:23" x14ac:dyDescent="0.25">
      <c r="A50" s="9"/>
      <c r="B50" s="9"/>
      <c r="C50" s="9"/>
      <c r="D50" s="9"/>
      <c r="E50" s="9"/>
      <c r="F50" s="9" t="s">
        <v>77</v>
      </c>
      <c r="G50" s="9"/>
      <c r="H50" s="9"/>
      <c r="I50" s="48">
        <v>42345</v>
      </c>
      <c r="J50" s="48">
        <v>42345</v>
      </c>
      <c r="K50" s="48">
        <f t="shared" ref="K50:K58" si="8">ROUND((I50-J50),5)</f>
        <v>0</v>
      </c>
      <c r="M50" s="48">
        <v>0</v>
      </c>
      <c r="N50" s="48">
        <v>0</v>
      </c>
      <c r="O50" s="48">
        <f t="shared" ref="O50:O58" si="9">ROUND((M50-N50),5)</f>
        <v>0</v>
      </c>
      <c r="Q50" s="54">
        <v>0</v>
      </c>
      <c r="R50" s="54">
        <v>0</v>
      </c>
      <c r="S50" s="54">
        <f t="shared" ref="S50:S58" si="10">ROUND((Q50-R50),5)</f>
        <v>0</v>
      </c>
      <c r="U50" s="54">
        <v>0</v>
      </c>
      <c r="V50" s="54">
        <v>0</v>
      </c>
      <c r="W50" s="54">
        <f t="shared" ref="W50:W58" si="11">ROUND((U50-V50),5)</f>
        <v>0</v>
      </c>
    </row>
    <row r="51" spans="1:23" ht="15.75" thickBot="1" x14ac:dyDescent="0.3">
      <c r="A51" s="9"/>
      <c r="B51" s="9"/>
      <c r="C51" s="9"/>
      <c r="D51" s="9"/>
      <c r="E51" s="9"/>
      <c r="F51" s="9" t="s">
        <v>78</v>
      </c>
      <c r="G51" s="9"/>
      <c r="H51" s="9"/>
      <c r="I51" s="49">
        <v>0</v>
      </c>
      <c r="J51" s="49">
        <v>0</v>
      </c>
      <c r="K51" s="49">
        <f t="shared" si="8"/>
        <v>0</v>
      </c>
      <c r="M51" s="49">
        <v>0</v>
      </c>
      <c r="N51" s="49">
        <v>1000</v>
      </c>
      <c r="O51" s="49">
        <f t="shared" si="9"/>
        <v>-1000</v>
      </c>
      <c r="Q51" s="55">
        <v>0</v>
      </c>
      <c r="R51" s="55">
        <v>0</v>
      </c>
      <c r="S51" s="55">
        <f t="shared" si="10"/>
        <v>0</v>
      </c>
      <c r="U51" s="55">
        <v>0</v>
      </c>
      <c r="V51" s="55">
        <v>0</v>
      </c>
      <c r="W51" s="55">
        <f t="shared" si="11"/>
        <v>0</v>
      </c>
    </row>
    <row r="52" spans="1:23" x14ac:dyDescent="0.25">
      <c r="A52" s="9"/>
      <c r="B52" s="9"/>
      <c r="C52" s="9"/>
      <c r="D52" s="9"/>
      <c r="E52" s="9" t="s">
        <v>79</v>
      </c>
      <c r="F52" s="9"/>
      <c r="G52" s="9"/>
      <c r="H52" s="9"/>
      <c r="I52" s="48">
        <f>ROUND(SUM(I49:I51),5)</f>
        <v>42345</v>
      </c>
      <c r="J52" s="48">
        <f>ROUND(SUM(J49:J51),5)</f>
        <v>42345</v>
      </c>
      <c r="K52" s="48">
        <f t="shared" si="8"/>
        <v>0</v>
      </c>
      <c r="M52" s="48">
        <f>ROUND(SUM(M49:M51),5)</f>
        <v>0</v>
      </c>
      <c r="N52" s="48">
        <f>ROUND(SUM(N49:N51),5)</f>
        <v>1000</v>
      </c>
      <c r="O52" s="48">
        <f t="shared" si="9"/>
        <v>-1000</v>
      </c>
      <c r="Q52" s="54">
        <f>ROUND(SUM(Q49:Q51),5)</f>
        <v>0</v>
      </c>
      <c r="R52" s="54">
        <f>ROUND(SUM(R49:R51),5)</f>
        <v>0</v>
      </c>
      <c r="S52" s="54">
        <f t="shared" si="10"/>
        <v>0</v>
      </c>
      <c r="U52" s="54">
        <f>ROUND(SUM(U49:U51),5)</f>
        <v>0</v>
      </c>
      <c r="V52" s="54">
        <f>ROUND(SUM(V49:V51),5)</f>
        <v>0</v>
      </c>
      <c r="W52" s="54">
        <f t="shared" si="11"/>
        <v>0</v>
      </c>
    </row>
    <row r="53" spans="1:23" x14ac:dyDescent="0.25">
      <c r="A53" s="9"/>
      <c r="B53" s="9"/>
      <c r="C53" s="9"/>
      <c r="D53" s="9"/>
      <c r="E53" s="9" t="s">
        <v>111</v>
      </c>
      <c r="F53" s="9"/>
      <c r="G53" s="9"/>
      <c r="H53" s="9"/>
      <c r="I53" s="48">
        <v>0</v>
      </c>
      <c r="J53" s="48">
        <v>0</v>
      </c>
      <c r="K53" s="48">
        <f t="shared" si="8"/>
        <v>0</v>
      </c>
      <c r="M53" s="48">
        <v>0</v>
      </c>
      <c r="N53" s="48">
        <v>0</v>
      </c>
      <c r="O53" s="48">
        <f t="shared" si="9"/>
        <v>0</v>
      </c>
      <c r="Q53" s="54">
        <v>0</v>
      </c>
      <c r="R53" s="54">
        <v>0</v>
      </c>
      <c r="S53" s="54">
        <f t="shared" si="10"/>
        <v>0</v>
      </c>
      <c r="U53" s="54">
        <v>0</v>
      </c>
      <c r="V53" s="54">
        <v>0</v>
      </c>
      <c r="W53" s="54">
        <f t="shared" si="11"/>
        <v>0</v>
      </c>
    </row>
    <row r="54" spans="1:23" x14ac:dyDescent="0.25">
      <c r="A54" s="9"/>
      <c r="B54" s="9"/>
      <c r="C54" s="9"/>
      <c r="D54" s="9"/>
      <c r="E54" s="9" t="s">
        <v>104</v>
      </c>
      <c r="F54" s="9"/>
      <c r="G54" s="9"/>
      <c r="H54" s="9"/>
      <c r="I54" s="48">
        <v>0</v>
      </c>
      <c r="J54" s="48">
        <v>0</v>
      </c>
      <c r="K54" s="48">
        <f t="shared" si="8"/>
        <v>0</v>
      </c>
      <c r="M54" s="48">
        <v>0</v>
      </c>
      <c r="N54" s="48">
        <v>0</v>
      </c>
      <c r="O54" s="48">
        <f t="shared" si="9"/>
        <v>0</v>
      </c>
      <c r="Q54" s="54">
        <v>3019.11</v>
      </c>
      <c r="R54" s="54">
        <v>0</v>
      </c>
      <c r="S54" s="54">
        <f t="shared" si="10"/>
        <v>3019.11</v>
      </c>
      <c r="U54" s="54">
        <v>0</v>
      </c>
      <c r="V54" s="54">
        <v>0</v>
      </c>
      <c r="W54" s="54">
        <f t="shared" si="11"/>
        <v>0</v>
      </c>
    </row>
    <row r="55" spans="1:23" ht="15.75" thickBot="1" x14ac:dyDescent="0.3">
      <c r="A55" s="9"/>
      <c r="B55" s="9"/>
      <c r="C55" s="9"/>
      <c r="D55" s="9"/>
      <c r="E55" s="9" t="s">
        <v>108</v>
      </c>
      <c r="F55" s="9"/>
      <c r="G55" s="9"/>
      <c r="H55" s="9"/>
      <c r="I55" s="48">
        <v>0</v>
      </c>
      <c r="J55" s="48">
        <v>0</v>
      </c>
      <c r="K55" s="48">
        <f t="shared" si="8"/>
        <v>0</v>
      </c>
      <c r="M55" s="48">
        <v>0</v>
      </c>
      <c r="N55" s="48">
        <v>0</v>
      </c>
      <c r="O55" s="48">
        <f t="shared" si="9"/>
        <v>0</v>
      </c>
      <c r="Q55" s="54">
        <v>3373.58</v>
      </c>
      <c r="R55" s="54">
        <v>0</v>
      </c>
      <c r="S55" s="54">
        <f t="shared" si="10"/>
        <v>3373.58</v>
      </c>
      <c r="U55" s="54">
        <v>0</v>
      </c>
      <c r="V55" s="54">
        <v>0</v>
      </c>
      <c r="W55" s="54">
        <f t="shared" si="11"/>
        <v>0</v>
      </c>
    </row>
    <row r="56" spans="1:23" ht="15.75" thickBot="1" x14ac:dyDescent="0.3">
      <c r="A56" s="9"/>
      <c r="B56" s="9"/>
      <c r="C56" s="9"/>
      <c r="D56" s="9" t="s">
        <v>80</v>
      </c>
      <c r="E56" s="9"/>
      <c r="F56" s="9"/>
      <c r="G56" s="9"/>
      <c r="H56" s="9"/>
      <c r="I56" s="51">
        <f>ROUND(I30+I33+I48+SUM(I52:I55),5)</f>
        <v>47050.53</v>
      </c>
      <c r="J56" s="51">
        <f>ROUND(J30+J33+J48+SUM(J52:J55),5)</f>
        <v>48319</v>
      </c>
      <c r="K56" s="51">
        <f t="shared" si="8"/>
        <v>-1268.47</v>
      </c>
      <c r="M56" s="51">
        <f>ROUND(M30+M33+M48+SUM(M52:M55),5)</f>
        <v>8007</v>
      </c>
      <c r="N56" s="51">
        <f>ROUND(N30+N33+N48+SUM(N52:N55),5)</f>
        <v>1000</v>
      </c>
      <c r="O56" s="51">
        <f t="shared" si="9"/>
        <v>7007</v>
      </c>
      <c r="Q56" s="57">
        <f>ROUND(Q30+Q33+Q48+SUM(Q52:Q55),5)</f>
        <v>6392.69</v>
      </c>
      <c r="R56" s="57">
        <f>ROUND(R30+R33+R48+SUM(R52:R55),5)</f>
        <v>0</v>
      </c>
      <c r="S56" s="57">
        <f t="shared" si="10"/>
        <v>6392.69</v>
      </c>
      <c r="U56" s="57">
        <f>ROUND(U30+U33+U48+SUM(U52:U55),5)</f>
        <v>0</v>
      </c>
      <c r="V56" s="57">
        <f>ROUND(V30+V33+V48+SUM(V52:V55),5)</f>
        <v>0</v>
      </c>
      <c r="W56" s="57">
        <f t="shared" si="11"/>
        <v>0</v>
      </c>
    </row>
    <row r="57" spans="1:23" ht="15.75" thickBot="1" x14ac:dyDescent="0.3">
      <c r="A57" s="9"/>
      <c r="B57" s="9" t="s">
        <v>81</v>
      </c>
      <c r="C57" s="9"/>
      <c r="D57" s="9"/>
      <c r="E57" s="9"/>
      <c r="F57" s="9"/>
      <c r="G57" s="9"/>
      <c r="H57" s="9"/>
      <c r="I57" s="51">
        <f>ROUND(I6+I29-I56,5)</f>
        <v>14420.84</v>
      </c>
      <c r="J57" s="51">
        <f>ROUND(J6+J29-J56,5)</f>
        <v>1884.32</v>
      </c>
      <c r="K57" s="51">
        <f t="shared" si="8"/>
        <v>12536.52</v>
      </c>
      <c r="M57" s="51">
        <f>ROUND(M6+M29-M56,5)</f>
        <v>-8307</v>
      </c>
      <c r="N57" s="51">
        <f>ROUND(N6+N29-N56,5)</f>
        <v>2300</v>
      </c>
      <c r="O57" s="51">
        <f t="shared" si="9"/>
        <v>-10607</v>
      </c>
      <c r="Q57" s="57">
        <f>ROUND(Q6+Q29-Q56,5)</f>
        <v>2.31</v>
      </c>
      <c r="R57" s="57">
        <f>ROUND(R6+R29-R56,5)</f>
        <v>0</v>
      </c>
      <c r="S57" s="57">
        <f t="shared" si="10"/>
        <v>2.31</v>
      </c>
      <c r="U57" s="57">
        <f>ROUND(U6+U29-U56,5)</f>
        <v>0</v>
      </c>
      <c r="V57" s="57">
        <f>ROUND(V6+V29-V56,5)</f>
        <v>0</v>
      </c>
      <c r="W57" s="57">
        <f t="shared" si="11"/>
        <v>0</v>
      </c>
    </row>
    <row r="58" spans="1:23" s="3" customFormat="1" ht="12" thickBot="1" x14ac:dyDescent="0.25">
      <c r="A58" s="9" t="s">
        <v>3</v>
      </c>
      <c r="B58" s="9"/>
      <c r="C58" s="9"/>
      <c r="D58" s="9"/>
      <c r="E58" s="9"/>
      <c r="F58" s="9"/>
      <c r="G58" s="9"/>
      <c r="H58" s="9"/>
      <c r="I58" s="52">
        <f>I57</f>
        <v>14420.84</v>
      </c>
      <c r="J58" s="52">
        <f>J57</f>
        <v>1884.32</v>
      </c>
      <c r="K58" s="52">
        <f t="shared" si="8"/>
        <v>12536.52</v>
      </c>
      <c r="L58" s="63"/>
      <c r="M58" s="52">
        <f>M57</f>
        <v>-8307</v>
      </c>
      <c r="N58" s="52">
        <f>N57</f>
        <v>2300</v>
      </c>
      <c r="O58" s="52">
        <f t="shared" si="9"/>
        <v>-10607</v>
      </c>
      <c r="P58" s="63"/>
      <c r="Q58" s="58">
        <f>Q57</f>
        <v>2.31</v>
      </c>
      <c r="R58" s="58">
        <f>R57</f>
        <v>0</v>
      </c>
      <c r="S58" s="58">
        <f t="shared" si="10"/>
        <v>2.31</v>
      </c>
      <c r="T58" s="63"/>
      <c r="U58" s="58">
        <f>U57</f>
        <v>0</v>
      </c>
      <c r="V58" s="58">
        <f>V57</f>
        <v>0</v>
      </c>
      <c r="W58" s="58">
        <f t="shared" si="11"/>
        <v>0</v>
      </c>
    </row>
    <row r="59" spans="1:23" ht="15.75" thickTop="1" x14ac:dyDescent="0.25"/>
  </sheetData>
  <mergeCells count="3">
    <mergeCell ref="A3:W3"/>
    <mergeCell ref="A2:W2"/>
    <mergeCell ref="A1:W1"/>
  </mergeCells>
  <pageMargins left="0.7" right="0.7" top="0.75" bottom="0.75" header="0.3" footer="0.3"/>
  <pageSetup orientation="portrait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1"/>
  <sheetViews>
    <sheetView workbookViewId="0">
      <selection activeCell="G37" sqref="G37"/>
    </sheetView>
  </sheetViews>
  <sheetFormatPr defaultRowHeight="15" x14ac:dyDescent="0.25"/>
  <cols>
    <col min="1" max="6" width="3" style="3" customWidth="1"/>
    <col min="7" max="7" width="27.85546875" style="3" customWidth="1"/>
    <col min="8" max="9" width="12.28515625" style="18" bestFit="1" customWidth="1"/>
    <col min="10" max="10" width="8.28515625" style="64" bestFit="1" customWidth="1"/>
    <col min="11" max="11" width="11.5703125" style="18" bestFit="1" customWidth="1"/>
    <col min="12" max="16" width="9.140625" style="18"/>
    <col min="17" max="16384" width="9.140625" style="19"/>
  </cols>
  <sheetData>
    <row r="1" spans="1:16" ht="15.75" x14ac:dyDescent="0.25">
      <c r="A1" s="5" t="s">
        <v>18</v>
      </c>
      <c r="B1" s="9"/>
      <c r="C1" s="9"/>
      <c r="D1" s="9"/>
      <c r="E1" s="9"/>
      <c r="F1" s="9"/>
      <c r="G1" s="9"/>
      <c r="H1" s="4"/>
      <c r="I1" s="4"/>
      <c r="K1" s="12" t="s">
        <v>147</v>
      </c>
    </row>
    <row r="2" spans="1:16" ht="18" x14ac:dyDescent="0.25">
      <c r="A2" s="6" t="s">
        <v>110</v>
      </c>
      <c r="B2" s="9"/>
      <c r="C2" s="9"/>
      <c r="D2" s="9"/>
      <c r="E2" s="9"/>
      <c r="F2" s="9"/>
      <c r="G2" s="9"/>
      <c r="H2" s="4"/>
      <c r="I2" s="4"/>
      <c r="K2" s="7">
        <v>44753</v>
      </c>
    </row>
    <row r="3" spans="1:16" x14ac:dyDescent="0.25">
      <c r="A3" s="8" t="s">
        <v>146</v>
      </c>
      <c r="B3" s="9"/>
      <c r="C3" s="9"/>
      <c r="D3" s="9"/>
      <c r="E3" s="9"/>
      <c r="F3" s="9"/>
      <c r="G3" s="9"/>
      <c r="H3" s="4"/>
      <c r="I3" s="4"/>
      <c r="K3" s="12" t="s">
        <v>115</v>
      </c>
    </row>
    <row r="4" spans="1:16" s="20" customFormat="1" ht="15.75" thickBot="1" x14ac:dyDescent="0.3">
      <c r="A4" s="9"/>
      <c r="B4" s="9"/>
      <c r="C4" s="9"/>
      <c r="D4" s="9"/>
      <c r="E4" s="9"/>
      <c r="F4" s="9"/>
      <c r="G4" s="9"/>
      <c r="H4" s="32"/>
      <c r="I4" s="32"/>
      <c r="J4" s="65"/>
      <c r="K4" s="32"/>
      <c r="L4" s="18"/>
      <c r="M4" s="18"/>
      <c r="N4" s="18"/>
      <c r="O4" s="18"/>
      <c r="P4" s="18"/>
    </row>
    <row r="5" spans="1:16" s="21" customFormat="1" ht="16.5" thickTop="1" thickBot="1" x14ac:dyDescent="0.3">
      <c r="A5" s="17"/>
      <c r="B5" s="17"/>
      <c r="C5" s="17"/>
      <c r="D5" s="17"/>
      <c r="E5" s="17"/>
      <c r="F5" s="17"/>
      <c r="G5" s="17"/>
      <c r="H5" s="33" t="s">
        <v>126</v>
      </c>
      <c r="I5" s="33" t="s">
        <v>148</v>
      </c>
      <c r="J5" s="66" t="s">
        <v>98</v>
      </c>
      <c r="K5" s="33" t="s">
        <v>99</v>
      </c>
      <c r="L5" s="2"/>
      <c r="M5" s="2"/>
      <c r="N5" s="2"/>
      <c r="O5" s="2"/>
      <c r="P5" s="2"/>
    </row>
    <row r="6" spans="1:16" s="20" customFormat="1" ht="15.75" thickTop="1" x14ac:dyDescent="0.25">
      <c r="A6" s="9"/>
      <c r="B6" s="9" t="s">
        <v>50</v>
      </c>
      <c r="C6" s="9"/>
      <c r="D6" s="9"/>
      <c r="E6" s="9"/>
      <c r="F6" s="9"/>
      <c r="G6" s="9"/>
      <c r="H6" s="27"/>
      <c r="I6" s="27"/>
      <c r="J6" s="67"/>
      <c r="K6" s="34"/>
      <c r="L6" s="18"/>
      <c r="M6" s="18"/>
      <c r="N6" s="18"/>
      <c r="O6" s="18"/>
      <c r="P6" s="18"/>
    </row>
    <row r="7" spans="1:16" s="20" customFormat="1" x14ac:dyDescent="0.25">
      <c r="A7" s="9"/>
      <c r="B7" s="9"/>
      <c r="C7" s="9"/>
      <c r="D7" s="9" t="s">
        <v>0</v>
      </c>
      <c r="E7" s="9"/>
      <c r="F7" s="9"/>
      <c r="G7" s="9"/>
      <c r="H7" s="27"/>
      <c r="I7" s="27"/>
      <c r="J7" s="67"/>
      <c r="K7" s="34"/>
      <c r="L7" s="18"/>
      <c r="M7" s="18"/>
      <c r="N7" s="18"/>
      <c r="O7" s="18"/>
      <c r="P7" s="18"/>
    </row>
    <row r="8" spans="1:16" s="20" customFormat="1" x14ac:dyDescent="0.25">
      <c r="A8" s="9"/>
      <c r="B8" s="9"/>
      <c r="C8" s="9"/>
      <c r="D8" s="9"/>
      <c r="E8" s="9" t="s">
        <v>51</v>
      </c>
      <c r="F8" s="9"/>
      <c r="G8" s="9"/>
      <c r="H8" s="27"/>
      <c r="I8" s="27"/>
      <c r="J8" s="67"/>
      <c r="K8" s="34"/>
      <c r="L8" s="18"/>
      <c r="M8" s="18"/>
      <c r="N8" s="18"/>
      <c r="O8" s="18"/>
      <c r="P8" s="18"/>
    </row>
    <row r="9" spans="1:16" s="20" customFormat="1" x14ac:dyDescent="0.25">
      <c r="A9" s="9"/>
      <c r="B9" s="9"/>
      <c r="C9" s="9"/>
      <c r="D9" s="9"/>
      <c r="E9" s="9"/>
      <c r="F9" s="9" t="s">
        <v>52</v>
      </c>
      <c r="G9" s="9"/>
      <c r="H9" s="27">
        <v>47100</v>
      </c>
      <c r="I9" s="27">
        <v>37050</v>
      </c>
      <c r="J9" s="67">
        <f>ROUND((H9-I9),5)</f>
        <v>10050</v>
      </c>
      <c r="K9" s="34">
        <f>ROUND(IF(H9=0, IF(I9=0, 0, SIGN(-I9)), IF(I9=0, SIGN(H9), (H9-I9)/ABS(I9))),5)</f>
        <v>0.27126</v>
      </c>
      <c r="L9" s="18"/>
      <c r="M9" s="18"/>
      <c r="N9" s="18"/>
      <c r="O9" s="18"/>
      <c r="P9" s="18"/>
    </row>
    <row r="10" spans="1:16" s="20" customFormat="1" x14ac:dyDescent="0.25">
      <c r="A10" s="9"/>
      <c r="B10" s="9"/>
      <c r="C10" s="9"/>
      <c r="D10" s="9"/>
      <c r="E10" s="9"/>
      <c r="F10" s="9" t="s">
        <v>112</v>
      </c>
      <c r="G10" s="9"/>
      <c r="H10" s="27">
        <v>1300</v>
      </c>
      <c r="I10" s="27">
        <v>1000</v>
      </c>
      <c r="J10" s="67">
        <f>ROUND((H10-I10),5)</f>
        <v>300</v>
      </c>
      <c r="K10" s="34">
        <f>ROUND(IF(H10=0, IF(I10=0, 0, SIGN(-I10)), IF(I10=0, SIGN(H10), (H10-I10)/ABS(I10))),5)</f>
        <v>0.3</v>
      </c>
      <c r="L10" s="18"/>
      <c r="M10" s="18"/>
      <c r="N10" s="18"/>
      <c r="O10" s="18"/>
      <c r="P10" s="18"/>
    </row>
    <row r="11" spans="1:16" s="20" customFormat="1" ht="15.75" thickBot="1" x14ac:dyDescent="0.3">
      <c r="A11" s="9"/>
      <c r="B11" s="9"/>
      <c r="C11" s="9"/>
      <c r="D11" s="9"/>
      <c r="E11" s="9"/>
      <c r="F11" s="9" t="s">
        <v>82</v>
      </c>
      <c r="G11" s="9"/>
      <c r="H11" s="28">
        <v>3900</v>
      </c>
      <c r="I11" s="28">
        <v>3000</v>
      </c>
      <c r="J11" s="68">
        <f>ROUND((H11-I11),5)</f>
        <v>900</v>
      </c>
      <c r="K11" s="35">
        <f>ROUND(IF(H11=0, IF(I11=0, 0, SIGN(-I11)), IF(I11=0, SIGN(H11), (H11-I11)/ABS(I11))),5)</f>
        <v>0.3</v>
      </c>
      <c r="L11" s="18"/>
      <c r="M11" s="18"/>
      <c r="N11" s="18"/>
      <c r="O11" s="18"/>
      <c r="P11" s="18"/>
    </row>
    <row r="12" spans="1:16" s="20" customFormat="1" x14ac:dyDescent="0.25">
      <c r="A12" s="9"/>
      <c r="B12" s="9"/>
      <c r="C12" s="9"/>
      <c r="D12" s="9"/>
      <c r="E12" s="9" t="s">
        <v>53</v>
      </c>
      <c r="F12" s="9"/>
      <c r="G12" s="9"/>
      <c r="H12" s="27">
        <f>ROUND(SUM(H8:H11),5)</f>
        <v>52300</v>
      </c>
      <c r="I12" s="27">
        <f>ROUND(SUM(I8:I11),5)</f>
        <v>41050</v>
      </c>
      <c r="J12" s="67">
        <f>ROUND((H12-I12),5)</f>
        <v>11250</v>
      </c>
      <c r="K12" s="34">
        <f>ROUND(IF(H12=0, IF(I12=0, 0, SIGN(-I12)), IF(I12=0, SIGN(H12), (H12-I12)/ABS(I12))),5)</f>
        <v>0.27406000000000003</v>
      </c>
      <c r="L12" s="18"/>
      <c r="M12" s="18"/>
      <c r="N12" s="18"/>
      <c r="O12" s="18"/>
      <c r="P12" s="18"/>
    </row>
    <row r="13" spans="1:16" s="20" customFormat="1" x14ac:dyDescent="0.25">
      <c r="A13" s="9"/>
      <c r="B13" s="9"/>
      <c r="C13" s="9"/>
      <c r="D13" s="9"/>
      <c r="E13" s="9" t="s">
        <v>54</v>
      </c>
      <c r="F13" s="9"/>
      <c r="G13" s="9"/>
      <c r="H13" s="27"/>
      <c r="I13" s="27"/>
      <c r="J13" s="67"/>
      <c r="K13" s="34"/>
      <c r="L13" s="18"/>
      <c r="M13" s="18"/>
      <c r="N13" s="18"/>
      <c r="O13" s="18"/>
      <c r="P13" s="18"/>
    </row>
    <row r="14" spans="1:16" s="20" customFormat="1" x14ac:dyDescent="0.25">
      <c r="A14" s="9"/>
      <c r="B14" s="9"/>
      <c r="C14" s="9"/>
      <c r="D14" s="9"/>
      <c r="E14" s="9"/>
      <c r="F14" s="9" t="s">
        <v>55</v>
      </c>
      <c r="G14" s="9"/>
      <c r="H14" s="27">
        <v>6000</v>
      </c>
      <c r="I14" s="27">
        <v>6000</v>
      </c>
      <c r="J14" s="67">
        <f>ROUND((H14-I14),5)</f>
        <v>0</v>
      </c>
      <c r="K14" s="34">
        <f>ROUND(IF(H14=0, IF(I14=0, 0, SIGN(-I14)), IF(I14=0, SIGN(H14), (H14-I14)/ABS(I14))),5)</f>
        <v>0</v>
      </c>
      <c r="L14" s="18"/>
      <c r="M14" s="18"/>
      <c r="N14" s="18"/>
      <c r="O14" s="18"/>
      <c r="P14" s="18"/>
    </row>
    <row r="15" spans="1:16" s="20" customFormat="1" ht="15.75" thickBot="1" x14ac:dyDescent="0.3">
      <c r="A15" s="9"/>
      <c r="B15" s="9"/>
      <c r="C15" s="9"/>
      <c r="D15" s="9"/>
      <c r="E15" s="9"/>
      <c r="F15" s="9" t="s">
        <v>56</v>
      </c>
      <c r="G15" s="9"/>
      <c r="H15" s="28">
        <v>1200</v>
      </c>
      <c r="I15" s="28">
        <v>0</v>
      </c>
      <c r="J15" s="68">
        <f>ROUND((H15-I15),5)</f>
        <v>1200</v>
      </c>
      <c r="K15" s="35">
        <f>ROUND(IF(H15=0, IF(I15=0, 0, SIGN(-I15)), IF(I15=0, SIGN(H15), (H15-I15)/ABS(I15))),5)</f>
        <v>1</v>
      </c>
      <c r="L15" s="18"/>
      <c r="M15" s="18"/>
      <c r="N15" s="18"/>
      <c r="O15" s="18"/>
      <c r="P15" s="18"/>
    </row>
    <row r="16" spans="1:16" s="20" customFormat="1" x14ac:dyDescent="0.25">
      <c r="A16" s="9"/>
      <c r="B16" s="9"/>
      <c r="C16" s="9"/>
      <c r="D16" s="9"/>
      <c r="E16" s="9" t="s">
        <v>57</v>
      </c>
      <c r="F16" s="9"/>
      <c r="G16" s="9"/>
      <c r="H16" s="27">
        <f>ROUND(SUM(H13:H15),5)</f>
        <v>7200</v>
      </c>
      <c r="I16" s="27">
        <f>ROUND(SUM(I13:I15),5)</f>
        <v>6000</v>
      </c>
      <c r="J16" s="67">
        <f>ROUND((H16-I16),5)</f>
        <v>1200</v>
      </c>
      <c r="K16" s="34">
        <f>ROUND(IF(H16=0, IF(I16=0, 0, SIGN(-I16)), IF(I16=0, SIGN(H16), (H16-I16)/ABS(I16))),5)</f>
        <v>0.2</v>
      </c>
      <c r="L16" s="18"/>
      <c r="M16" s="18"/>
      <c r="N16" s="18"/>
      <c r="O16" s="18"/>
      <c r="P16" s="18"/>
    </row>
    <row r="17" spans="1:16" s="20" customFormat="1" x14ac:dyDescent="0.25">
      <c r="A17" s="9"/>
      <c r="B17" s="9"/>
      <c r="C17" s="9"/>
      <c r="D17" s="9"/>
      <c r="E17" s="9" t="s">
        <v>58</v>
      </c>
      <c r="F17" s="9"/>
      <c r="G17" s="9"/>
      <c r="H17" s="27"/>
      <c r="I17" s="27"/>
      <c r="J17" s="67"/>
      <c r="K17" s="34"/>
      <c r="L17" s="18"/>
      <c r="M17" s="18"/>
      <c r="N17" s="18"/>
      <c r="O17" s="18"/>
      <c r="P17" s="18"/>
    </row>
    <row r="18" spans="1:16" s="20" customFormat="1" ht="15.75" thickBot="1" x14ac:dyDescent="0.3">
      <c r="A18" s="9"/>
      <c r="B18" s="9"/>
      <c r="C18" s="9"/>
      <c r="D18" s="9"/>
      <c r="E18" s="9"/>
      <c r="F18" s="9" t="s">
        <v>59</v>
      </c>
      <c r="G18" s="9"/>
      <c r="H18" s="28">
        <v>-300</v>
      </c>
      <c r="I18" s="28">
        <v>300</v>
      </c>
      <c r="J18" s="68">
        <f t="shared" ref="J18:J28" si="0">ROUND((H18-I18),5)</f>
        <v>-600</v>
      </c>
      <c r="K18" s="35">
        <f t="shared" ref="K18:K28" si="1">ROUND(IF(H18=0, IF(I18=0, 0, SIGN(-I18)), IF(I18=0, SIGN(H18), (H18-I18)/ABS(I18))),5)</f>
        <v>-2</v>
      </c>
      <c r="L18" s="18"/>
      <c r="M18" s="18"/>
      <c r="N18" s="18"/>
      <c r="O18" s="18"/>
      <c r="P18" s="18"/>
    </row>
    <row r="19" spans="1:16" s="20" customFormat="1" x14ac:dyDescent="0.25">
      <c r="A19" s="9"/>
      <c r="B19" s="9"/>
      <c r="C19" s="9"/>
      <c r="D19" s="9"/>
      <c r="E19" s="9" t="s">
        <v>60</v>
      </c>
      <c r="F19" s="9"/>
      <c r="G19" s="9"/>
      <c r="H19" s="27">
        <f>ROUND(SUM(H17:H18),5)</f>
        <v>-300</v>
      </c>
      <c r="I19" s="27">
        <f>ROUND(SUM(I17:I18),5)</f>
        <v>300</v>
      </c>
      <c r="J19" s="67">
        <f t="shared" si="0"/>
        <v>-600</v>
      </c>
      <c r="K19" s="34">
        <f t="shared" si="1"/>
        <v>-2</v>
      </c>
      <c r="L19" s="18"/>
      <c r="M19" s="18"/>
      <c r="N19" s="18"/>
      <c r="O19" s="18"/>
      <c r="P19" s="18"/>
    </row>
    <row r="20" spans="1:16" s="20" customFormat="1" x14ac:dyDescent="0.25">
      <c r="A20" s="9"/>
      <c r="B20" s="9"/>
      <c r="C20" s="9"/>
      <c r="D20" s="9"/>
      <c r="E20" s="9" t="s">
        <v>61</v>
      </c>
      <c r="F20" s="9"/>
      <c r="G20" s="9"/>
      <c r="H20" s="27">
        <v>3.31</v>
      </c>
      <c r="I20" s="27">
        <v>3.32</v>
      </c>
      <c r="J20" s="67">
        <f t="shared" si="0"/>
        <v>-0.01</v>
      </c>
      <c r="K20" s="34">
        <f t="shared" si="1"/>
        <v>-3.0100000000000001E-3</v>
      </c>
      <c r="L20" s="18"/>
      <c r="M20" s="18"/>
      <c r="N20" s="18"/>
      <c r="O20" s="18"/>
      <c r="P20" s="18"/>
    </row>
    <row r="21" spans="1:16" s="20" customFormat="1" x14ac:dyDescent="0.25">
      <c r="A21" s="9"/>
      <c r="B21" s="9"/>
      <c r="C21" s="9"/>
      <c r="D21" s="9"/>
      <c r="E21" s="9" t="s">
        <v>62</v>
      </c>
      <c r="F21" s="9"/>
      <c r="G21" s="9"/>
      <c r="H21" s="27">
        <v>0</v>
      </c>
      <c r="I21" s="27">
        <v>160</v>
      </c>
      <c r="J21" s="67">
        <f t="shared" si="0"/>
        <v>-160</v>
      </c>
      <c r="K21" s="34">
        <f t="shared" si="1"/>
        <v>-1</v>
      </c>
      <c r="L21" s="18"/>
      <c r="M21" s="18"/>
      <c r="N21" s="18"/>
      <c r="O21" s="18"/>
      <c r="P21" s="18"/>
    </row>
    <row r="22" spans="1:16" s="20" customFormat="1" x14ac:dyDescent="0.25">
      <c r="A22" s="9"/>
      <c r="B22" s="9"/>
      <c r="C22" s="9"/>
      <c r="D22" s="9"/>
      <c r="E22" s="9" t="s">
        <v>95</v>
      </c>
      <c r="F22" s="9"/>
      <c r="G22" s="9"/>
      <c r="H22" s="27">
        <v>0</v>
      </c>
      <c r="I22" s="27">
        <v>0</v>
      </c>
      <c r="J22" s="67">
        <f t="shared" si="0"/>
        <v>0</v>
      </c>
      <c r="K22" s="34">
        <f t="shared" si="1"/>
        <v>0</v>
      </c>
      <c r="L22" s="18"/>
      <c r="M22" s="18"/>
      <c r="N22" s="18"/>
      <c r="O22" s="18"/>
      <c r="P22" s="18"/>
    </row>
    <row r="23" spans="1:16" s="20" customFormat="1" x14ac:dyDescent="0.25">
      <c r="A23" s="9"/>
      <c r="B23" s="9"/>
      <c r="C23" s="9"/>
      <c r="D23" s="9"/>
      <c r="E23" s="9" t="s">
        <v>97</v>
      </c>
      <c r="F23" s="9"/>
      <c r="G23" s="9"/>
      <c r="H23" s="27">
        <v>6395</v>
      </c>
      <c r="I23" s="27">
        <v>5425</v>
      </c>
      <c r="J23" s="67">
        <f t="shared" si="0"/>
        <v>970</v>
      </c>
      <c r="K23" s="34">
        <f t="shared" si="1"/>
        <v>0.17879999999999999</v>
      </c>
      <c r="L23" s="18"/>
      <c r="M23" s="18"/>
      <c r="N23" s="18"/>
      <c r="O23" s="18"/>
      <c r="P23" s="18"/>
    </row>
    <row r="24" spans="1:16" s="20" customFormat="1" x14ac:dyDescent="0.25">
      <c r="A24" s="9"/>
      <c r="B24" s="9"/>
      <c r="C24" s="9"/>
      <c r="D24" s="9"/>
      <c r="E24" s="9" t="s">
        <v>125</v>
      </c>
      <c r="F24" s="9"/>
      <c r="G24" s="9"/>
      <c r="H24" s="27">
        <v>800</v>
      </c>
      <c r="I24" s="27">
        <v>0</v>
      </c>
      <c r="J24" s="67">
        <f t="shared" si="0"/>
        <v>800</v>
      </c>
      <c r="K24" s="34">
        <f t="shared" si="1"/>
        <v>1</v>
      </c>
      <c r="L24" s="18"/>
      <c r="M24" s="18"/>
      <c r="N24" s="18"/>
      <c r="O24" s="18"/>
      <c r="P24" s="18"/>
    </row>
    <row r="25" spans="1:16" s="20" customFormat="1" x14ac:dyDescent="0.25">
      <c r="A25" s="9"/>
      <c r="B25" s="9"/>
      <c r="C25" s="9"/>
      <c r="D25" s="9"/>
      <c r="E25" s="9" t="s">
        <v>103</v>
      </c>
      <c r="F25" s="9"/>
      <c r="G25" s="9"/>
      <c r="H25" s="27">
        <v>628.05999999999995</v>
      </c>
      <c r="I25" s="27">
        <v>532</v>
      </c>
      <c r="J25" s="67">
        <f t="shared" si="0"/>
        <v>96.06</v>
      </c>
      <c r="K25" s="34">
        <f t="shared" si="1"/>
        <v>0.18056</v>
      </c>
      <c r="L25" s="18"/>
      <c r="M25" s="18"/>
      <c r="N25" s="18"/>
      <c r="O25" s="18"/>
      <c r="P25" s="18"/>
    </row>
    <row r="26" spans="1:16" s="20" customFormat="1" ht="15.75" thickBot="1" x14ac:dyDescent="0.3">
      <c r="A26" s="9"/>
      <c r="B26" s="9"/>
      <c r="C26" s="9"/>
      <c r="D26" s="9"/>
      <c r="E26" s="9" t="s">
        <v>109</v>
      </c>
      <c r="F26" s="9"/>
      <c r="G26" s="9"/>
      <c r="H26" s="27">
        <v>540</v>
      </c>
      <c r="I26" s="27">
        <v>1432</v>
      </c>
      <c r="J26" s="67">
        <f t="shared" si="0"/>
        <v>-892</v>
      </c>
      <c r="K26" s="34">
        <f t="shared" si="1"/>
        <v>-0.62290999999999996</v>
      </c>
      <c r="L26" s="18"/>
      <c r="M26" s="18"/>
      <c r="N26" s="18"/>
      <c r="O26" s="18"/>
      <c r="P26" s="18"/>
    </row>
    <row r="27" spans="1:16" s="20" customFormat="1" ht="15.75" thickBot="1" x14ac:dyDescent="0.3">
      <c r="A27" s="9"/>
      <c r="B27" s="9"/>
      <c r="C27" s="9"/>
      <c r="D27" s="9" t="s">
        <v>1</v>
      </c>
      <c r="E27" s="9"/>
      <c r="F27" s="9"/>
      <c r="G27" s="9"/>
      <c r="H27" s="31">
        <f>ROUND(H7+H12+H16+SUM(H19:H26),5)</f>
        <v>67566.37</v>
      </c>
      <c r="I27" s="31">
        <f>ROUND(I7+I12+I16+SUM(I19:I26),5)</f>
        <v>54902.32</v>
      </c>
      <c r="J27" s="69">
        <f t="shared" si="0"/>
        <v>12664.05</v>
      </c>
      <c r="K27" s="36">
        <f t="shared" si="1"/>
        <v>0.23066999999999999</v>
      </c>
      <c r="L27" s="18"/>
      <c r="M27" s="18"/>
      <c r="N27" s="18"/>
      <c r="O27" s="18"/>
      <c r="P27" s="18"/>
    </row>
    <row r="28" spans="1:16" s="20" customFormat="1" x14ac:dyDescent="0.25">
      <c r="A28" s="9"/>
      <c r="B28" s="9"/>
      <c r="C28" s="9" t="s">
        <v>2</v>
      </c>
      <c r="D28" s="9"/>
      <c r="E28" s="9"/>
      <c r="F28" s="9"/>
      <c r="G28" s="9"/>
      <c r="H28" s="27">
        <f>H27</f>
        <v>67566.37</v>
      </c>
      <c r="I28" s="27">
        <f>I27</f>
        <v>54902.32</v>
      </c>
      <c r="J28" s="67">
        <f t="shared" si="0"/>
        <v>12664.05</v>
      </c>
      <c r="K28" s="34">
        <f t="shared" si="1"/>
        <v>0.23066999999999999</v>
      </c>
      <c r="L28" s="18"/>
      <c r="M28" s="18"/>
      <c r="N28" s="18"/>
      <c r="O28" s="18"/>
      <c r="P28" s="18"/>
    </row>
    <row r="29" spans="1:16" s="20" customFormat="1" x14ac:dyDescent="0.25">
      <c r="A29" s="9"/>
      <c r="B29" s="9"/>
      <c r="C29" s="9"/>
      <c r="D29" s="9" t="s">
        <v>64</v>
      </c>
      <c r="E29" s="9"/>
      <c r="F29" s="9"/>
      <c r="G29" s="9"/>
      <c r="H29" s="27"/>
      <c r="I29" s="27"/>
      <c r="J29" s="67"/>
      <c r="K29" s="34"/>
      <c r="L29" s="18"/>
      <c r="M29" s="18"/>
      <c r="N29" s="18"/>
      <c r="O29" s="18"/>
      <c r="P29" s="18"/>
    </row>
    <row r="30" spans="1:16" s="20" customFormat="1" x14ac:dyDescent="0.25">
      <c r="A30" s="9"/>
      <c r="B30" s="9"/>
      <c r="C30" s="9"/>
      <c r="D30" s="9"/>
      <c r="E30" s="9" t="s">
        <v>65</v>
      </c>
      <c r="F30" s="9"/>
      <c r="G30" s="9"/>
      <c r="H30" s="27"/>
      <c r="I30" s="27"/>
      <c r="J30" s="67"/>
      <c r="K30" s="34"/>
      <c r="L30" s="18"/>
      <c r="M30" s="18"/>
      <c r="N30" s="18"/>
      <c r="O30" s="18"/>
      <c r="P30" s="18"/>
    </row>
    <row r="31" spans="1:16" s="20" customFormat="1" ht="15.75" thickBot="1" x14ac:dyDescent="0.3">
      <c r="A31" s="9"/>
      <c r="B31" s="9"/>
      <c r="C31" s="9"/>
      <c r="D31" s="9"/>
      <c r="E31" s="9"/>
      <c r="F31" s="9" t="s">
        <v>66</v>
      </c>
      <c r="G31" s="9"/>
      <c r="H31" s="28">
        <v>8007</v>
      </c>
      <c r="I31" s="28">
        <v>0</v>
      </c>
      <c r="J31" s="68">
        <f>ROUND((H31-I31),5)</f>
        <v>8007</v>
      </c>
      <c r="K31" s="35">
        <f>ROUND(IF(H31=0, IF(I31=0, 0, SIGN(-I31)), IF(I31=0, SIGN(H31), (H31-I31)/ABS(I31))),5)</f>
        <v>1</v>
      </c>
      <c r="L31" s="18"/>
      <c r="M31" s="18"/>
      <c r="N31" s="18"/>
      <c r="O31" s="18"/>
      <c r="P31" s="18"/>
    </row>
    <row r="32" spans="1:16" s="20" customFormat="1" x14ac:dyDescent="0.25">
      <c r="A32" s="9"/>
      <c r="B32" s="9"/>
      <c r="C32" s="9"/>
      <c r="D32" s="9"/>
      <c r="E32" s="9" t="s">
        <v>67</v>
      </c>
      <c r="F32" s="9"/>
      <c r="G32" s="9"/>
      <c r="H32" s="27">
        <f>ROUND(SUM(H30:H31),5)</f>
        <v>8007</v>
      </c>
      <c r="I32" s="27">
        <f>ROUND(SUM(I30:I31),5)</f>
        <v>0</v>
      </c>
      <c r="J32" s="67">
        <f>ROUND((H32-I32),5)</f>
        <v>8007</v>
      </c>
      <c r="K32" s="34">
        <f>ROUND(IF(H32=0, IF(I32=0, 0, SIGN(-I32)), IF(I32=0, SIGN(H32), (H32-I32)/ABS(I32))),5)</f>
        <v>1</v>
      </c>
      <c r="L32" s="18"/>
      <c r="M32" s="18"/>
      <c r="N32" s="18"/>
      <c r="O32" s="18"/>
      <c r="P32" s="18"/>
    </row>
    <row r="33" spans="1:16" s="20" customFormat="1" x14ac:dyDescent="0.25">
      <c r="A33" s="9"/>
      <c r="B33" s="9"/>
      <c r="C33" s="9"/>
      <c r="D33" s="9"/>
      <c r="E33" s="9" t="s">
        <v>68</v>
      </c>
      <c r="F33" s="9"/>
      <c r="G33" s="9"/>
      <c r="H33" s="27"/>
      <c r="I33" s="27"/>
      <c r="J33" s="67"/>
      <c r="K33" s="34"/>
      <c r="L33" s="18"/>
      <c r="M33" s="18"/>
      <c r="N33" s="18"/>
      <c r="O33" s="18"/>
      <c r="P33" s="18"/>
    </row>
    <row r="34" spans="1:16" s="20" customFormat="1" x14ac:dyDescent="0.25">
      <c r="A34" s="9"/>
      <c r="B34" s="9"/>
      <c r="C34" s="9"/>
      <c r="D34" s="9"/>
      <c r="E34" s="9"/>
      <c r="F34" s="9" t="s">
        <v>69</v>
      </c>
      <c r="G34" s="9"/>
      <c r="H34" s="27">
        <v>1283.56</v>
      </c>
      <c r="I34" s="27">
        <v>1440.49</v>
      </c>
      <c r="J34" s="67">
        <f>ROUND((H34-I34),5)</f>
        <v>-156.93</v>
      </c>
      <c r="K34" s="34">
        <f>ROUND(IF(H34=0, IF(I34=0, 0, SIGN(-I34)), IF(I34=0, SIGN(H34), (H34-I34)/ABS(I34))),5)</f>
        <v>-0.10894</v>
      </c>
      <c r="L34" s="18"/>
      <c r="M34" s="18"/>
      <c r="N34" s="18"/>
      <c r="O34" s="18"/>
      <c r="P34" s="18"/>
    </row>
    <row r="35" spans="1:16" s="20" customFormat="1" x14ac:dyDescent="0.25">
      <c r="A35" s="9"/>
      <c r="B35" s="9"/>
      <c r="C35" s="9"/>
      <c r="D35" s="9"/>
      <c r="E35" s="9"/>
      <c r="F35" s="9" t="s">
        <v>70</v>
      </c>
      <c r="G35" s="9"/>
      <c r="H35" s="27">
        <v>1834</v>
      </c>
      <c r="I35" s="27">
        <v>1802</v>
      </c>
      <c r="J35" s="67">
        <f>ROUND((H35-I35),5)</f>
        <v>32</v>
      </c>
      <c r="K35" s="34">
        <f>ROUND(IF(H35=0, IF(I35=0, 0, SIGN(-I35)), IF(I35=0, SIGN(H35), (H35-I35)/ABS(I35))),5)</f>
        <v>1.7760000000000001E-2</v>
      </c>
      <c r="L35" s="18"/>
      <c r="M35" s="18"/>
      <c r="N35" s="18"/>
      <c r="O35" s="18"/>
      <c r="P35" s="18"/>
    </row>
    <row r="36" spans="1:16" s="20" customFormat="1" x14ac:dyDescent="0.25">
      <c r="A36" s="9"/>
      <c r="B36" s="9"/>
      <c r="C36" s="9"/>
      <c r="D36" s="9"/>
      <c r="E36" s="9"/>
      <c r="F36" s="9" t="s">
        <v>83</v>
      </c>
      <c r="G36" s="9"/>
      <c r="H36" s="27"/>
      <c r="I36" s="27"/>
      <c r="J36" s="67"/>
      <c r="K36" s="34"/>
      <c r="L36" s="18"/>
      <c r="M36" s="18"/>
      <c r="N36" s="18"/>
      <c r="O36" s="18"/>
      <c r="P36" s="18"/>
    </row>
    <row r="37" spans="1:16" s="20" customFormat="1" x14ac:dyDescent="0.25">
      <c r="A37" s="9"/>
      <c r="B37" s="9"/>
      <c r="C37" s="9"/>
      <c r="D37" s="9"/>
      <c r="E37" s="9"/>
      <c r="F37" s="9"/>
      <c r="G37" s="9" t="s">
        <v>84</v>
      </c>
      <c r="H37" s="27">
        <v>41.97</v>
      </c>
      <c r="I37" s="27">
        <v>37.99</v>
      </c>
      <c r="J37" s="67">
        <f>ROUND((H37-I37),5)</f>
        <v>3.98</v>
      </c>
      <c r="K37" s="34">
        <f>ROUND(IF(H37=0, IF(I37=0, 0, SIGN(-I37)), IF(I37=0, SIGN(H37), (H37-I37)/ABS(I37))),5)</f>
        <v>0.10476000000000001</v>
      </c>
      <c r="L37" s="18"/>
      <c r="M37" s="18"/>
      <c r="N37" s="18"/>
      <c r="O37" s="18"/>
      <c r="P37" s="18"/>
    </row>
    <row r="38" spans="1:16" s="20" customFormat="1" ht="15.75" thickBot="1" x14ac:dyDescent="0.3">
      <c r="A38" s="9"/>
      <c r="B38" s="9"/>
      <c r="C38" s="9"/>
      <c r="D38" s="9"/>
      <c r="E38" s="9"/>
      <c r="F38" s="9"/>
      <c r="G38" s="9" t="s">
        <v>85</v>
      </c>
      <c r="H38" s="28">
        <v>1188</v>
      </c>
      <c r="I38" s="28">
        <v>972</v>
      </c>
      <c r="J38" s="68">
        <f>ROUND((H38-I38),5)</f>
        <v>216</v>
      </c>
      <c r="K38" s="35">
        <f>ROUND(IF(H38=0, IF(I38=0, 0, SIGN(-I38)), IF(I38=0, SIGN(H38), (H38-I38)/ABS(I38))),5)</f>
        <v>0.22222</v>
      </c>
      <c r="L38" s="18"/>
      <c r="M38" s="18"/>
      <c r="N38" s="18"/>
      <c r="O38" s="18"/>
      <c r="P38" s="18"/>
    </row>
    <row r="39" spans="1:16" s="20" customFormat="1" x14ac:dyDescent="0.25">
      <c r="A39" s="9"/>
      <c r="B39" s="9"/>
      <c r="C39" s="9"/>
      <c r="D39" s="9"/>
      <c r="E39" s="9"/>
      <c r="F39" s="9" t="s">
        <v>86</v>
      </c>
      <c r="G39" s="9"/>
      <c r="H39" s="27">
        <f>ROUND(SUM(H36:H38),5)</f>
        <v>1229.97</v>
      </c>
      <c r="I39" s="27">
        <f>ROUND(SUM(I36:I38),5)</f>
        <v>1009.99</v>
      </c>
      <c r="J39" s="67">
        <f>ROUND((H39-I39),5)</f>
        <v>219.98</v>
      </c>
      <c r="K39" s="34">
        <f>ROUND(IF(H39=0, IF(I39=0, 0, SIGN(-I39)), IF(I39=0, SIGN(H39), (H39-I39)/ABS(I39))),5)</f>
        <v>0.21779999999999999</v>
      </c>
      <c r="L39" s="18"/>
      <c r="M39" s="18"/>
      <c r="N39" s="18"/>
      <c r="O39" s="18"/>
      <c r="P39" s="18"/>
    </row>
    <row r="40" spans="1:16" s="20" customFormat="1" x14ac:dyDescent="0.25">
      <c r="A40" s="9"/>
      <c r="B40" s="9"/>
      <c r="C40" s="9"/>
      <c r="D40" s="9"/>
      <c r="E40" s="9"/>
      <c r="F40" s="9" t="s">
        <v>71</v>
      </c>
      <c r="G40" s="9"/>
      <c r="H40" s="27"/>
      <c r="I40" s="27"/>
      <c r="J40" s="67"/>
      <c r="K40" s="34"/>
      <c r="L40" s="18"/>
      <c r="M40" s="18"/>
      <c r="N40" s="18"/>
      <c r="O40" s="18"/>
      <c r="P40" s="18"/>
    </row>
    <row r="41" spans="1:16" s="20" customFormat="1" x14ac:dyDescent="0.25">
      <c r="A41" s="9"/>
      <c r="B41" s="9"/>
      <c r="C41" s="9"/>
      <c r="D41" s="9"/>
      <c r="E41" s="9"/>
      <c r="F41" s="9"/>
      <c r="G41" s="9" t="s">
        <v>87</v>
      </c>
      <c r="H41" s="27">
        <v>0</v>
      </c>
      <c r="I41" s="27">
        <v>118.19</v>
      </c>
      <c r="J41" s="67">
        <f>ROUND((H41-I41),5)</f>
        <v>-118.19</v>
      </c>
      <c r="K41" s="34">
        <f>ROUND(IF(H41=0, IF(I41=0, 0, SIGN(-I41)), IF(I41=0, SIGN(H41), (H41-I41)/ABS(I41))),5)</f>
        <v>-1</v>
      </c>
      <c r="L41" s="18"/>
      <c r="M41" s="18"/>
      <c r="N41" s="18"/>
      <c r="O41" s="18"/>
      <c r="P41" s="18"/>
    </row>
    <row r="42" spans="1:16" s="20" customFormat="1" x14ac:dyDescent="0.25">
      <c r="A42" s="9"/>
      <c r="B42" s="9"/>
      <c r="C42" s="9"/>
      <c r="D42" s="9"/>
      <c r="E42" s="9"/>
      <c r="F42" s="9"/>
      <c r="G42" s="9" t="s">
        <v>73</v>
      </c>
      <c r="H42" s="27">
        <v>358</v>
      </c>
      <c r="I42" s="27">
        <v>348</v>
      </c>
      <c r="J42" s="67">
        <f>ROUND((H42-I42),5)</f>
        <v>10</v>
      </c>
      <c r="K42" s="34">
        <f>ROUND(IF(H42=0, IF(I42=0, 0, SIGN(-I42)), IF(I42=0, SIGN(H42), (H42-I42)/ABS(I42))),5)</f>
        <v>2.8740000000000002E-2</v>
      </c>
      <c r="L42" s="18"/>
      <c r="M42" s="18"/>
      <c r="N42" s="18"/>
      <c r="O42" s="18"/>
      <c r="P42" s="18"/>
    </row>
    <row r="43" spans="1:16" s="20" customFormat="1" ht="15.75" thickBot="1" x14ac:dyDescent="0.3">
      <c r="A43" s="9"/>
      <c r="B43" s="9"/>
      <c r="C43" s="9"/>
      <c r="D43" s="9"/>
      <c r="E43" s="9"/>
      <c r="F43" s="9"/>
      <c r="G43" s="9" t="s">
        <v>123</v>
      </c>
      <c r="H43" s="27">
        <v>0</v>
      </c>
      <c r="I43" s="27">
        <v>0</v>
      </c>
      <c r="J43" s="67">
        <f>ROUND((H43-I43),5)</f>
        <v>0</v>
      </c>
      <c r="K43" s="34">
        <f>ROUND(IF(H43=0, IF(I43=0, 0, SIGN(-I43)), IF(I43=0, SIGN(H43), (H43-I43)/ABS(I43))),5)</f>
        <v>0</v>
      </c>
      <c r="L43" s="18"/>
      <c r="M43" s="18"/>
      <c r="N43" s="18"/>
      <c r="O43" s="18"/>
      <c r="P43" s="18"/>
    </row>
    <row r="44" spans="1:16" s="20" customFormat="1" ht="15.75" thickBot="1" x14ac:dyDescent="0.3">
      <c r="A44" s="9"/>
      <c r="B44" s="9"/>
      <c r="C44" s="9"/>
      <c r="D44" s="9"/>
      <c r="E44" s="9"/>
      <c r="F44" s="9" t="s">
        <v>74</v>
      </c>
      <c r="G44" s="9"/>
      <c r="H44" s="31">
        <f>ROUND(SUM(H40:H43),5)</f>
        <v>358</v>
      </c>
      <c r="I44" s="31">
        <f>ROUND(SUM(I40:I43),5)</f>
        <v>466.19</v>
      </c>
      <c r="J44" s="69">
        <f>ROUND((H44-I44),5)</f>
        <v>-108.19</v>
      </c>
      <c r="K44" s="36">
        <f>ROUND(IF(H44=0, IF(I44=0, 0, SIGN(-I44)), IF(I44=0, SIGN(H44), (H44-I44)/ABS(I44))),5)</f>
        <v>-0.23207</v>
      </c>
      <c r="L44" s="18"/>
      <c r="M44" s="18"/>
      <c r="N44" s="18"/>
      <c r="O44" s="18"/>
      <c r="P44" s="18"/>
    </row>
    <row r="45" spans="1:16" s="20" customFormat="1" x14ac:dyDescent="0.25">
      <c r="A45" s="9"/>
      <c r="B45" s="9"/>
      <c r="C45" s="9"/>
      <c r="D45" s="9"/>
      <c r="E45" s="9" t="s">
        <v>75</v>
      </c>
      <c r="F45" s="9"/>
      <c r="G45" s="9"/>
      <c r="H45" s="27">
        <f>ROUND(SUM(H33:H35)+H39+H44,5)</f>
        <v>4705.53</v>
      </c>
      <c r="I45" s="27">
        <f>ROUND(SUM(I33:I35)+I39+I44,5)</f>
        <v>4718.67</v>
      </c>
      <c r="J45" s="67">
        <f>ROUND((H45-I45),5)</f>
        <v>-13.14</v>
      </c>
      <c r="K45" s="34">
        <f>ROUND(IF(H45=0, IF(I45=0, 0, SIGN(-I45)), IF(I45=0, SIGN(H45), (H45-I45)/ABS(I45))),5)</f>
        <v>-2.7799999999999999E-3</v>
      </c>
      <c r="L45" s="18"/>
      <c r="M45" s="18"/>
      <c r="N45" s="18"/>
      <c r="O45" s="18"/>
      <c r="P45" s="18"/>
    </row>
    <row r="46" spans="1:16" s="20" customFormat="1" x14ac:dyDescent="0.25">
      <c r="A46" s="9"/>
      <c r="B46" s="9"/>
      <c r="C46" s="9"/>
      <c r="D46" s="9"/>
      <c r="E46" s="9" t="s">
        <v>76</v>
      </c>
      <c r="F46" s="9"/>
      <c r="G46" s="9"/>
      <c r="H46" s="27"/>
      <c r="I46" s="27"/>
      <c r="J46" s="67"/>
      <c r="K46" s="34"/>
      <c r="L46" s="18"/>
      <c r="M46" s="18"/>
      <c r="N46" s="18"/>
      <c r="O46" s="18"/>
      <c r="P46" s="18"/>
    </row>
    <row r="47" spans="1:16" s="20" customFormat="1" ht="15.75" thickBot="1" x14ac:dyDescent="0.3">
      <c r="A47" s="9"/>
      <c r="B47" s="9"/>
      <c r="C47" s="9"/>
      <c r="D47" s="9"/>
      <c r="E47" s="9"/>
      <c r="F47" s="9" t="s">
        <v>77</v>
      </c>
      <c r="G47" s="9"/>
      <c r="H47" s="28">
        <v>42345</v>
      </c>
      <c r="I47" s="28">
        <v>39690</v>
      </c>
      <c r="J47" s="68">
        <f t="shared" ref="J47:J54" si="2">ROUND((H47-I47),5)</f>
        <v>2655</v>
      </c>
      <c r="K47" s="35">
        <f t="shared" ref="K47:K54" si="3">ROUND(IF(H47=0, IF(I47=0, 0, SIGN(-I47)), IF(I47=0, SIGN(H47), (H47-I47)/ABS(I47))),5)</f>
        <v>6.6890000000000005E-2</v>
      </c>
      <c r="L47" s="18"/>
      <c r="M47" s="18"/>
      <c r="N47" s="18"/>
      <c r="O47" s="18"/>
      <c r="P47" s="18"/>
    </row>
    <row r="48" spans="1:16" s="3" customFormat="1" x14ac:dyDescent="0.25">
      <c r="A48" s="9"/>
      <c r="B48" s="9"/>
      <c r="C48" s="9"/>
      <c r="D48" s="9"/>
      <c r="E48" s="9" t="s">
        <v>79</v>
      </c>
      <c r="F48" s="9"/>
      <c r="G48" s="9"/>
      <c r="H48" s="27">
        <f>ROUND(SUM(H46:H47),5)</f>
        <v>42345</v>
      </c>
      <c r="I48" s="27">
        <f>ROUND(SUM(I46:I47),5)</f>
        <v>39690</v>
      </c>
      <c r="J48" s="67">
        <f t="shared" si="2"/>
        <v>2655</v>
      </c>
      <c r="K48" s="34">
        <f t="shared" si="3"/>
        <v>6.6890000000000005E-2</v>
      </c>
      <c r="L48" s="18"/>
      <c r="M48" s="18"/>
      <c r="N48" s="18"/>
      <c r="O48" s="18"/>
      <c r="P48" s="18"/>
    </row>
    <row r="49" spans="1:16" s="20" customFormat="1" x14ac:dyDescent="0.25">
      <c r="A49" s="9"/>
      <c r="B49" s="9"/>
      <c r="C49" s="9"/>
      <c r="D49" s="9"/>
      <c r="E49" s="9" t="s">
        <v>104</v>
      </c>
      <c r="F49" s="9"/>
      <c r="G49" s="9"/>
      <c r="H49" s="27">
        <v>3019.11</v>
      </c>
      <c r="I49" s="27">
        <v>2587.37</v>
      </c>
      <c r="J49" s="67">
        <f t="shared" si="2"/>
        <v>431.74</v>
      </c>
      <c r="K49" s="34">
        <f t="shared" si="3"/>
        <v>0.16686000000000001</v>
      </c>
      <c r="L49" s="18"/>
      <c r="M49" s="18"/>
      <c r="N49" s="18"/>
      <c r="O49" s="18"/>
      <c r="P49" s="18"/>
    </row>
    <row r="50" spans="1:16" s="20" customFormat="1" x14ac:dyDescent="0.25">
      <c r="A50" s="9"/>
      <c r="B50" s="9"/>
      <c r="C50" s="9"/>
      <c r="D50" s="9"/>
      <c r="E50" s="9" t="s">
        <v>108</v>
      </c>
      <c r="F50" s="9"/>
      <c r="G50" s="9"/>
      <c r="H50" s="27">
        <v>3373.58</v>
      </c>
      <c r="I50" s="27">
        <v>2590.3000000000002</v>
      </c>
      <c r="J50" s="67">
        <f t="shared" si="2"/>
        <v>783.28</v>
      </c>
      <c r="K50" s="34">
        <f t="shared" si="3"/>
        <v>0.30238999999999999</v>
      </c>
      <c r="L50" s="18"/>
      <c r="M50" s="18"/>
      <c r="N50" s="18"/>
      <c r="O50" s="18"/>
      <c r="P50" s="18"/>
    </row>
    <row r="51" spans="1:16" s="20" customFormat="1" ht="15.75" thickBot="1" x14ac:dyDescent="0.3">
      <c r="A51" s="9"/>
      <c r="B51" s="9"/>
      <c r="C51" s="9"/>
      <c r="D51" s="9"/>
      <c r="E51" s="9" t="s">
        <v>117</v>
      </c>
      <c r="F51" s="9"/>
      <c r="G51" s="9"/>
      <c r="H51" s="27">
        <v>160</v>
      </c>
      <c r="I51" s="27">
        <v>0</v>
      </c>
      <c r="J51" s="67">
        <f t="shared" si="2"/>
        <v>160</v>
      </c>
      <c r="K51" s="34">
        <f t="shared" si="3"/>
        <v>1</v>
      </c>
      <c r="L51" s="18"/>
      <c r="M51" s="18"/>
      <c r="N51" s="18"/>
      <c r="O51" s="18"/>
      <c r="P51" s="18"/>
    </row>
    <row r="52" spans="1:16" s="20" customFormat="1" ht="15.75" thickBot="1" x14ac:dyDescent="0.3">
      <c r="A52" s="9"/>
      <c r="B52" s="9"/>
      <c r="C52" s="9"/>
      <c r="D52" s="9" t="s">
        <v>80</v>
      </c>
      <c r="E52" s="9"/>
      <c r="F52" s="9"/>
      <c r="G52" s="9"/>
      <c r="H52" s="30">
        <f>ROUND(H29+H32+H45+SUM(H48:H51),5)</f>
        <v>61610.22</v>
      </c>
      <c r="I52" s="30">
        <f>ROUND(I29+I32+I45+SUM(I48:I51),5)</f>
        <v>49586.34</v>
      </c>
      <c r="J52" s="70">
        <f t="shared" si="2"/>
        <v>12023.88</v>
      </c>
      <c r="K52" s="37">
        <f t="shared" si="3"/>
        <v>0.24248</v>
      </c>
      <c r="L52" s="18"/>
      <c r="M52" s="18"/>
      <c r="N52" s="18"/>
      <c r="O52" s="18"/>
      <c r="P52" s="18"/>
    </row>
    <row r="53" spans="1:16" s="20" customFormat="1" ht="15.75" thickBot="1" x14ac:dyDescent="0.3">
      <c r="A53" s="9"/>
      <c r="B53" s="9" t="s">
        <v>81</v>
      </c>
      <c r="C53" s="9"/>
      <c r="D53" s="9"/>
      <c r="E53" s="9"/>
      <c r="F53" s="9"/>
      <c r="G53" s="9"/>
      <c r="H53" s="30">
        <f>ROUND(H6+H28-H52,5)</f>
        <v>5956.15</v>
      </c>
      <c r="I53" s="30">
        <f>ROUND(I6+I28-I52,5)</f>
        <v>5315.98</v>
      </c>
      <c r="J53" s="70">
        <f t="shared" si="2"/>
        <v>640.16999999999996</v>
      </c>
      <c r="K53" s="37">
        <f t="shared" si="3"/>
        <v>0.12042</v>
      </c>
      <c r="L53" s="18"/>
      <c r="M53" s="18"/>
      <c r="N53" s="18"/>
      <c r="O53" s="18"/>
      <c r="P53" s="18"/>
    </row>
    <row r="54" spans="1:16" s="20" customFormat="1" ht="15.75" thickBot="1" x14ac:dyDescent="0.3">
      <c r="A54" s="9" t="s">
        <v>3</v>
      </c>
      <c r="B54" s="9"/>
      <c r="C54" s="9"/>
      <c r="D54" s="9"/>
      <c r="E54" s="9"/>
      <c r="F54" s="9"/>
      <c r="G54" s="9"/>
      <c r="H54" s="16">
        <f>H53</f>
        <v>5956.15</v>
      </c>
      <c r="I54" s="16">
        <f>I53</f>
        <v>5315.98</v>
      </c>
      <c r="J54" s="71">
        <f t="shared" si="2"/>
        <v>640.16999999999996</v>
      </c>
      <c r="K54" s="38">
        <f t="shared" si="3"/>
        <v>0.12042</v>
      </c>
      <c r="L54" s="3"/>
      <c r="M54" s="3"/>
      <c r="N54" s="3"/>
      <c r="O54" s="3"/>
      <c r="P54" s="18"/>
    </row>
    <row r="55" spans="1:16" ht="15.75" thickTop="1" x14ac:dyDescent="0.25"/>
    <row r="61" spans="1:16" x14ac:dyDescent="0.25">
      <c r="P61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63"/>
  <sheetViews>
    <sheetView workbookViewId="0">
      <selection activeCell="R16" sqref="R16"/>
    </sheetView>
  </sheetViews>
  <sheetFormatPr defaultRowHeight="15" x14ac:dyDescent="0.25"/>
  <cols>
    <col min="1" max="7" width="3" style="3" customWidth="1"/>
    <col min="8" max="8" width="25.7109375" style="3" customWidth="1"/>
    <col min="9" max="9" width="12.28515625" style="18" bestFit="1" customWidth="1"/>
    <col min="10" max="10" width="7.85546875" style="18" bestFit="1" customWidth="1"/>
    <col min="11" max="11" width="12" style="39" bestFit="1" customWidth="1"/>
    <col min="12" max="12" width="11.5703125" style="18" bestFit="1" customWidth="1"/>
    <col min="13" max="16384" width="9.140625" style="18"/>
  </cols>
  <sheetData>
    <row r="1" spans="1:12" ht="15.75" x14ac:dyDescent="0.25">
      <c r="A1" s="5" t="s">
        <v>18</v>
      </c>
      <c r="B1" s="9"/>
      <c r="C1" s="9"/>
      <c r="D1" s="9"/>
      <c r="E1" s="9"/>
      <c r="F1" s="9"/>
      <c r="G1" s="9"/>
      <c r="H1" s="9"/>
      <c r="I1" s="4"/>
      <c r="J1" s="4"/>
      <c r="L1" s="12" t="s">
        <v>149</v>
      </c>
    </row>
    <row r="2" spans="1:12" ht="18" x14ac:dyDescent="0.25">
      <c r="A2" s="6" t="s">
        <v>150</v>
      </c>
      <c r="B2" s="9"/>
      <c r="C2" s="9"/>
      <c r="D2" s="9"/>
      <c r="E2" s="9"/>
      <c r="F2" s="9"/>
      <c r="G2" s="9"/>
      <c r="H2" s="9"/>
      <c r="I2" s="4"/>
      <c r="J2" s="4"/>
      <c r="L2" s="7">
        <v>44753</v>
      </c>
    </row>
    <row r="3" spans="1:12" x14ac:dyDescent="0.25">
      <c r="A3" s="8" t="s">
        <v>146</v>
      </c>
      <c r="B3" s="9"/>
      <c r="C3" s="9"/>
      <c r="D3" s="9"/>
      <c r="E3" s="9"/>
      <c r="F3" s="9"/>
      <c r="G3" s="9"/>
      <c r="H3" s="9"/>
      <c r="I3" s="4"/>
      <c r="J3" s="4"/>
      <c r="L3" s="12" t="s">
        <v>115</v>
      </c>
    </row>
    <row r="4" spans="1:12" ht="15.75" thickBot="1" x14ac:dyDescent="0.3">
      <c r="A4" s="9"/>
      <c r="B4" s="9"/>
      <c r="C4" s="9"/>
      <c r="D4" s="9"/>
      <c r="E4" s="9"/>
      <c r="F4" s="9"/>
      <c r="G4" s="9"/>
      <c r="H4" s="9"/>
      <c r="I4" s="32"/>
      <c r="J4" s="32"/>
      <c r="K4" s="40"/>
      <c r="L4" s="32"/>
    </row>
    <row r="5" spans="1:12" s="2" customFormat="1" ht="30" customHeight="1" thickTop="1" thickBot="1" x14ac:dyDescent="0.3">
      <c r="A5" s="17"/>
      <c r="B5" s="17"/>
      <c r="C5" s="17"/>
      <c r="D5" s="17"/>
      <c r="E5" s="17"/>
      <c r="F5" s="17"/>
      <c r="G5" s="17"/>
      <c r="H5" s="17"/>
      <c r="I5" s="33" t="s">
        <v>126</v>
      </c>
      <c r="J5" s="33" t="s">
        <v>11</v>
      </c>
      <c r="K5" s="41" t="s">
        <v>151</v>
      </c>
      <c r="L5" s="33" t="s">
        <v>113</v>
      </c>
    </row>
    <row r="6" spans="1:12" ht="15.75" thickTop="1" x14ac:dyDescent="0.25">
      <c r="A6" s="9"/>
      <c r="B6" s="9" t="s">
        <v>50</v>
      </c>
      <c r="C6" s="9"/>
      <c r="D6" s="9"/>
      <c r="E6" s="9"/>
      <c r="F6" s="9"/>
      <c r="G6" s="9"/>
      <c r="H6" s="9"/>
      <c r="I6" s="27"/>
      <c r="J6" s="27"/>
      <c r="K6" s="42"/>
      <c r="L6" s="34"/>
    </row>
    <row r="7" spans="1:12" x14ac:dyDescent="0.25">
      <c r="A7" s="9"/>
      <c r="B7" s="9"/>
      <c r="C7" s="9"/>
      <c r="D7" s="9" t="s">
        <v>0</v>
      </c>
      <c r="E7" s="9"/>
      <c r="F7" s="9"/>
      <c r="G7" s="9"/>
      <c r="H7" s="9"/>
      <c r="I7" s="27"/>
      <c r="J7" s="27"/>
      <c r="K7" s="42"/>
      <c r="L7" s="34"/>
    </row>
    <row r="8" spans="1:12" x14ac:dyDescent="0.25">
      <c r="A8" s="9"/>
      <c r="B8" s="9"/>
      <c r="C8" s="9"/>
      <c r="D8" s="9"/>
      <c r="E8" s="9" t="s">
        <v>51</v>
      </c>
      <c r="F8" s="9"/>
      <c r="G8" s="9"/>
      <c r="H8" s="9"/>
      <c r="I8" s="27"/>
      <c r="J8" s="27"/>
      <c r="K8" s="42"/>
      <c r="L8" s="34"/>
    </row>
    <row r="9" spans="1:12" x14ac:dyDescent="0.25">
      <c r="A9" s="9"/>
      <c r="B9" s="9"/>
      <c r="C9" s="9"/>
      <c r="D9" s="9"/>
      <c r="E9" s="9"/>
      <c r="F9" s="9" t="s">
        <v>52</v>
      </c>
      <c r="G9" s="9"/>
      <c r="H9" s="9"/>
      <c r="I9" s="27">
        <v>47100</v>
      </c>
      <c r="J9" s="27">
        <v>36900</v>
      </c>
      <c r="K9" s="42">
        <f>ROUND((I9-J9),5)</f>
        <v>10200</v>
      </c>
      <c r="L9" s="34">
        <f>ROUND(IF(J9=0, IF(I9=0, 0, 1), I9/J9),5)</f>
        <v>1.2764200000000001</v>
      </c>
    </row>
    <row r="10" spans="1:12" x14ac:dyDescent="0.25">
      <c r="A10" s="9"/>
      <c r="B10" s="9"/>
      <c r="C10" s="9"/>
      <c r="D10" s="9"/>
      <c r="E10" s="9"/>
      <c r="F10" s="9" t="s">
        <v>112</v>
      </c>
      <c r="G10" s="9"/>
      <c r="H10" s="9"/>
      <c r="I10" s="27">
        <v>1300</v>
      </c>
      <c r="J10" s="27">
        <v>1000</v>
      </c>
      <c r="K10" s="42">
        <f>ROUND((I10-J10),5)</f>
        <v>300</v>
      </c>
      <c r="L10" s="34">
        <f>ROUND(IF(J10=0, IF(I10=0, 0, 1), I10/J10),5)</f>
        <v>1.3</v>
      </c>
    </row>
    <row r="11" spans="1:12" ht="15.75" thickBot="1" x14ac:dyDescent="0.3">
      <c r="A11" s="9"/>
      <c r="B11" s="9"/>
      <c r="C11" s="9"/>
      <c r="D11" s="9"/>
      <c r="E11" s="9"/>
      <c r="F11" s="9" t="s">
        <v>82</v>
      </c>
      <c r="G11" s="9"/>
      <c r="H11" s="9"/>
      <c r="I11" s="28">
        <v>3900</v>
      </c>
      <c r="J11" s="28">
        <v>4600</v>
      </c>
      <c r="K11" s="43">
        <f>ROUND((I11-J11),5)</f>
        <v>-700</v>
      </c>
      <c r="L11" s="35">
        <f>ROUND(IF(J11=0, IF(I11=0, 0, 1), I11/J11),5)</f>
        <v>0.84782999999999997</v>
      </c>
    </row>
    <row r="12" spans="1:12" x14ac:dyDescent="0.25">
      <c r="A12" s="9"/>
      <c r="B12" s="9"/>
      <c r="C12" s="9"/>
      <c r="D12" s="9"/>
      <c r="E12" s="9" t="s">
        <v>53</v>
      </c>
      <c r="F12" s="9"/>
      <c r="G12" s="9"/>
      <c r="H12" s="9"/>
      <c r="I12" s="27">
        <f>ROUND(SUM(I8:I11),5)</f>
        <v>52300</v>
      </c>
      <c r="J12" s="27">
        <f>ROUND(SUM(J8:J11),5)</f>
        <v>42500</v>
      </c>
      <c r="K12" s="42">
        <f>ROUND((I12-J12),5)</f>
        <v>9800</v>
      </c>
      <c r="L12" s="34">
        <f>ROUND(IF(J12=0, IF(I12=0, 0, 1), I12/J12),5)</f>
        <v>1.2305900000000001</v>
      </c>
    </row>
    <row r="13" spans="1:12" x14ac:dyDescent="0.25">
      <c r="A13" s="9"/>
      <c r="B13" s="9"/>
      <c r="C13" s="9"/>
      <c r="D13" s="9"/>
      <c r="E13" s="9" t="s">
        <v>54</v>
      </c>
      <c r="F13" s="9"/>
      <c r="G13" s="9"/>
      <c r="H13" s="9"/>
      <c r="I13" s="27"/>
      <c r="J13" s="27"/>
      <c r="K13" s="42"/>
      <c r="L13" s="34"/>
    </row>
    <row r="14" spans="1:12" x14ac:dyDescent="0.25">
      <c r="A14" s="9"/>
      <c r="B14" s="9"/>
      <c r="C14" s="9"/>
      <c r="D14" s="9"/>
      <c r="E14" s="9"/>
      <c r="F14" s="9" t="s">
        <v>55</v>
      </c>
      <c r="G14" s="9"/>
      <c r="H14" s="9"/>
      <c r="I14" s="27">
        <v>6000</v>
      </c>
      <c r="J14" s="27">
        <v>6000</v>
      </c>
      <c r="K14" s="42">
        <f>ROUND((I14-J14),5)</f>
        <v>0</v>
      </c>
      <c r="L14" s="34">
        <f>ROUND(IF(J14=0, IF(I14=0, 0, 1), I14/J14),5)</f>
        <v>1</v>
      </c>
    </row>
    <row r="15" spans="1:12" ht="15.75" thickBot="1" x14ac:dyDescent="0.3">
      <c r="A15" s="9"/>
      <c r="B15" s="9"/>
      <c r="C15" s="9"/>
      <c r="D15" s="9"/>
      <c r="E15" s="9"/>
      <c r="F15" s="9" t="s">
        <v>56</v>
      </c>
      <c r="G15" s="9"/>
      <c r="H15" s="9"/>
      <c r="I15" s="28">
        <v>1200</v>
      </c>
      <c r="J15" s="28">
        <v>1200</v>
      </c>
      <c r="K15" s="43">
        <f>ROUND((I15-J15),5)</f>
        <v>0</v>
      </c>
      <c r="L15" s="35">
        <f>ROUND(IF(J15=0, IF(I15=0, 0, 1), I15/J15),5)</f>
        <v>1</v>
      </c>
    </row>
    <row r="16" spans="1:12" x14ac:dyDescent="0.25">
      <c r="A16" s="9"/>
      <c r="B16" s="9"/>
      <c r="C16" s="9"/>
      <c r="D16" s="9"/>
      <c r="E16" s="9" t="s">
        <v>57</v>
      </c>
      <c r="F16" s="9"/>
      <c r="G16" s="9"/>
      <c r="H16" s="9"/>
      <c r="I16" s="27">
        <f>ROUND(SUM(I13:I15),5)</f>
        <v>7200</v>
      </c>
      <c r="J16" s="27">
        <f>ROUND(SUM(J13:J15),5)</f>
        <v>7200</v>
      </c>
      <c r="K16" s="42">
        <f>ROUND((I16-J16),5)</f>
        <v>0</v>
      </c>
      <c r="L16" s="34">
        <f>ROUND(IF(J16=0, IF(I16=0, 0, 1), I16/J16),5)</f>
        <v>1</v>
      </c>
    </row>
    <row r="17" spans="1:12" x14ac:dyDescent="0.25">
      <c r="A17" s="9"/>
      <c r="B17" s="9"/>
      <c r="C17" s="9"/>
      <c r="D17" s="9"/>
      <c r="E17" s="9" t="s">
        <v>58</v>
      </c>
      <c r="F17" s="9"/>
      <c r="G17" s="9"/>
      <c r="H17" s="9"/>
      <c r="I17" s="27"/>
      <c r="J17" s="27"/>
      <c r="K17" s="42"/>
      <c r="L17" s="34"/>
    </row>
    <row r="18" spans="1:12" ht="15.75" thickBot="1" x14ac:dyDescent="0.3">
      <c r="A18" s="9"/>
      <c r="B18" s="9"/>
      <c r="C18" s="9"/>
      <c r="D18" s="9"/>
      <c r="E18" s="9"/>
      <c r="F18" s="9" t="s">
        <v>59</v>
      </c>
      <c r="G18" s="9"/>
      <c r="H18" s="9"/>
      <c r="I18" s="28">
        <v>-300</v>
      </c>
      <c r="J18" s="28">
        <v>3300</v>
      </c>
      <c r="K18" s="43">
        <f t="shared" ref="K18:K24" si="0">ROUND((I18-J18),5)</f>
        <v>-3600</v>
      </c>
      <c r="L18" s="35">
        <f t="shared" ref="L18:L24" si="1">ROUND(IF(J18=0, IF(I18=0, 0, 1), I18/J18),5)</f>
        <v>-9.0910000000000005E-2</v>
      </c>
    </row>
    <row r="19" spans="1:12" x14ac:dyDescent="0.25">
      <c r="A19" s="9"/>
      <c r="B19" s="9"/>
      <c r="C19" s="9"/>
      <c r="D19" s="9"/>
      <c r="E19" s="9" t="s">
        <v>60</v>
      </c>
      <c r="F19" s="9"/>
      <c r="G19" s="9"/>
      <c r="H19" s="9"/>
      <c r="I19" s="27">
        <f>ROUND(SUM(I17:I18),5)</f>
        <v>-300</v>
      </c>
      <c r="J19" s="27">
        <f>ROUND(SUM(J17:J18),5)</f>
        <v>3300</v>
      </c>
      <c r="K19" s="42">
        <f t="shared" si="0"/>
        <v>-3600</v>
      </c>
      <c r="L19" s="34">
        <f t="shared" si="1"/>
        <v>-9.0910000000000005E-2</v>
      </c>
    </row>
    <row r="20" spans="1:12" x14ac:dyDescent="0.25">
      <c r="A20" s="9"/>
      <c r="B20" s="9"/>
      <c r="C20" s="9"/>
      <c r="D20" s="9"/>
      <c r="E20" s="9" t="s">
        <v>61</v>
      </c>
      <c r="F20" s="9"/>
      <c r="G20" s="9"/>
      <c r="H20" s="9"/>
      <c r="I20" s="27">
        <v>3.31</v>
      </c>
      <c r="J20" s="27">
        <v>3.32</v>
      </c>
      <c r="K20" s="42">
        <f t="shared" si="0"/>
        <v>-0.01</v>
      </c>
      <c r="L20" s="34">
        <f t="shared" si="1"/>
        <v>0.99699000000000004</v>
      </c>
    </row>
    <row r="21" spans="1:12" x14ac:dyDescent="0.25">
      <c r="A21" s="9"/>
      <c r="B21" s="9"/>
      <c r="C21" s="9"/>
      <c r="D21" s="9"/>
      <c r="E21" s="9" t="s">
        <v>62</v>
      </c>
      <c r="F21" s="9"/>
      <c r="G21" s="9"/>
      <c r="H21" s="9"/>
      <c r="I21" s="27">
        <v>0</v>
      </c>
      <c r="J21" s="27">
        <v>0</v>
      </c>
      <c r="K21" s="42">
        <f t="shared" si="0"/>
        <v>0</v>
      </c>
      <c r="L21" s="34">
        <f t="shared" si="1"/>
        <v>0</v>
      </c>
    </row>
    <row r="22" spans="1:12" x14ac:dyDescent="0.25">
      <c r="A22" s="9"/>
      <c r="B22" s="9"/>
      <c r="C22" s="9"/>
      <c r="D22" s="9"/>
      <c r="E22" s="9" t="s">
        <v>63</v>
      </c>
      <c r="F22" s="9"/>
      <c r="G22" s="9"/>
      <c r="H22" s="9"/>
      <c r="I22" s="27">
        <v>0</v>
      </c>
      <c r="J22" s="27">
        <v>0</v>
      </c>
      <c r="K22" s="42">
        <f t="shared" si="0"/>
        <v>0</v>
      </c>
      <c r="L22" s="34">
        <f t="shared" si="1"/>
        <v>0</v>
      </c>
    </row>
    <row r="23" spans="1:12" x14ac:dyDescent="0.25">
      <c r="A23" s="9"/>
      <c r="B23" s="9"/>
      <c r="C23" s="9"/>
      <c r="D23" s="9"/>
      <c r="E23" s="9" t="s">
        <v>95</v>
      </c>
      <c r="F23" s="9"/>
      <c r="G23" s="9"/>
      <c r="H23" s="9"/>
      <c r="I23" s="27">
        <v>0</v>
      </c>
      <c r="J23" s="27">
        <v>0</v>
      </c>
      <c r="K23" s="42">
        <f t="shared" si="0"/>
        <v>0</v>
      </c>
      <c r="L23" s="34">
        <f t="shared" si="1"/>
        <v>0</v>
      </c>
    </row>
    <row r="24" spans="1:12" x14ac:dyDescent="0.25">
      <c r="A24" s="9"/>
      <c r="B24" s="9"/>
      <c r="C24" s="9"/>
      <c r="D24" s="9"/>
      <c r="E24" s="9" t="s">
        <v>97</v>
      </c>
      <c r="F24" s="9"/>
      <c r="G24" s="9"/>
      <c r="H24" s="9"/>
      <c r="I24" s="27">
        <v>6395</v>
      </c>
      <c r="J24" s="27">
        <v>0</v>
      </c>
      <c r="K24" s="42">
        <f t="shared" si="0"/>
        <v>6395</v>
      </c>
      <c r="L24" s="34">
        <f t="shared" si="1"/>
        <v>1</v>
      </c>
    </row>
    <row r="25" spans="1:12" x14ac:dyDescent="0.25">
      <c r="A25" s="9"/>
      <c r="B25" s="9"/>
      <c r="C25" s="9"/>
      <c r="D25" s="9"/>
      <c r="E25" s="9" t="s">
        <v>125</v>
      </c>
      <c r="F25" s="9"/>
      <c r="G25" s="9"/>
      <c r="H25" s="9"/>
      <c r="I25" s="27">
        <v>800</v>
      </c>
      <c r="J25" s="27"/>
      <c r="K25" s="42"/>
      <c r="L25" s="34"/>
    </row>
    <row r="26" spans="1:12" x14ac:dyDescent="0.25">
      <c r="A26" s="9"/>
      <c r="B26" s="9"/>
      <c r="C26" s="9"/>
      <c r="D26" s="9"/>
      <c r="E26" s="9" t="s">
        <v>103</v>
      </c>
      <c r="F26" s="9"/>
      <c r="G26" s="9"/>
      <c r="H26" s="9"/>
      <c r="I26" s="27">
        <v>628.05999999999995</v>
      </c>
      <c r="J26" s="27">
        <v>500</v>
      </c>
      <c r="K26" s="42">
        <f>ROUND((I26-J26),5)</f>
        <v>128.06</v>
      </c>
      <c r="L26" s="34">
        <f>ROUND(IF(J26=0, IF(I26=0, 0, 1), I26/J26),5)</f>
        <v>1.2561199999999999</v>
      </c>
    </row>
    <row r="27" spans="1:12" ht="15.75" thickBot="1" x14ac:dyDescent="0.3">
      <c r="A27" s="9"/>
      <c r="B27" s="9"/>
      <c r="C27" s="9"/>
      <c r="D27" s="9"/>
      <c r="E27" s="9" t="s">
        <v>109</v>
      </c>
      <c r="F27" s="9"/>
      <c r="G27" s="9"/>
      <c r="H27" s="9"/>
      <c r="I27" s="27">
        <v>540</v>
      </c>
      <c r="J27" s="27">
        <v>0</v>
      </c>
      <c r="K27" s="42">
        <f>ROUND((I27-J27),5)</f>
        <v>540</v>
      </c>
      <c r="L27" s="34">
        <f>ROUND(IF(J27=0, IF(I27=0, 0, 1), I27/J27),5)</f>
        <v>1</v>
      </c>
    </row>
    <row r="28" spans="1:12" ht="15.75" thickBot="1" x14ac:dyDescent="0.3">
      <c r="A28" s="9"/>
      <c r="B28" s="9"/>
      <c r="C28" s="9"/>
      <c r="D28" s="9" t="s">
        <v>1</v>
      </c>
      <c r="E28" s="9"/>
      <c r="F28" s="9"/>
      <c r="G28" s="9"/>
      <c r="H28" s="9"/>
      <c r="I28" s="31">
        <f>ROUND(I7+I12+I16+SUM(I19:I27),5)</f>
        <v>67566.37</v>
      </c>
      <c r="J28" s="31">
        <f>ROUND(J7+J12+J16+SUM(J19:J27),5)</f>
        <v>53503.32</v>
      </c>
      <c r="K28" s="44">
        <f>ROUND((I28-J28),5)</f>
        <v>14063.05</v>
      </c>
      <c r="L28" s="36">
        <f>ROUND(IF(J28=0, IF(I28=0, 0, 1), I28/J28),5)</f>
        <v>1.26284</v>
      </c>
    </row>
    <row r="29" spans="1:12" x14ac:dyDescent="0.25">
      <c r="A29" s="9"/>
      <c r="B29" s="9"/>
      <c r="C29" s="9" t="s">
        <v>2</v>
      </c>
      <c r="D29" s="9"/>
      <c r="E29" s="9"/>
      <c r="F29" s="9"/>
      <c r="G29" s="9"/>
      <c r="H29" s="9"/>
      <c r="I29" s="27">
        <f>I28</f>
        <v>67566.37</v>
      </c>
      <c r="J29" s="27">
        <f>J28</f>
        <v>53503.32</v>
      </c>
      <c r="K29" s="42">
        <f>ROUND((I29-J29),5)</f>
        <v>14063.05</v>
      </c>
      <c r="L29" s="34">
        <f>ROUND(IF(J29=0, IF(I29=0, 0, 1), I29/J29),5)</f>
        <v>1.26284</v>
      </c>
    </row>
    <row r="30" spans="1:12" x14ac:dyDescent="0.25">
      <c r="A30" s="9"/>
      <c r="B30" s="9"/>
      <c r="C30" s="9"/>
      <c r="D30" s="9" t="s">
        <v>64</v>
      </c>
      <c r="E30" s="9"/>
      <c r="F30" s="9"/>
      <c r="G30" s="9"/>
      <c r="H30" s="9"/>
      <c r="I30" s="27"/>
      <c r="J30" s="27"/>
      <c r="K30" s="42"/>
      <c r="L30" s="34"/>
    </row>
    <row r="31" spans="1:12" x14ac:dyDescent="0.25">
      <c r="A31" s="9"/>
      <c r="B31" s="9"/>
      <c r="C31" s="9"/>
      <c r="D31" s="9"/>
      <c r="E31" s="9" t="s">
        <v>65</v>
      </c>
      <c r="F31" s="9"/>
      <c r="G31" s="9"/>
      <c r="H31" s="9"/>
      <c r="I31" s="27"/>
      <c r="J31" s="27"/>
      <c r="K31" s="42"/>
      <c r="L31" s="34"/>
    </row>
    <row r="32" spans="1:12" ht="15.75" thickBot="1" x14ac:dyDescent="0.3">
      <c r="A32" s="9"/>
      <c r="B32" s="9"/>
      <c r="C32" s="9"/>
      <c r="D32" s="9"/>
      <c r="E32" s="9"/>
      <c r="F32" s="9" t="s">
        <v>66</v>
      </c>
      <c r="G32" s="9"/>
      <c r="H32" s="9"/>
      <c r="I32" s="28">
        <v>8007</v>
      </c>
      <c r="J32" s="28">
        <v>0</v>
      </c>
      <c r="K32" s="43">
        <f>ROUND((I32-J32),5)</f>
        <v>8007</v>
      </c>
      <c r="L32" s="35">
        <f>ROUND(IF(J32=0, IF(I32=0, 0, 1), I32/J32),5)</f>
        <v>1</v>
      </c>
    </row>
    <row r="33" spans="1:18" x14ac:dyDescent="0.25">
      <c r="A33" s="9"/>
      <c r="B33" s="9"/>
      <c r="C33" s="9"/>
      <c r="D33" s="9"/>
      <c r="E33" s="9" t="s">
        <v>67</v>
      </c>
      <c r="F33" s="9"/>
      <c r="G33" s="9"/>
      <c r="H33" s="9"/>
      <c r="I33" s="27">
        <f>ROUND(SUM(I31:I32),5)</f>
        <v>8007</v>
      </c>
      <c r="J33" s="27">
        <f>ROUND(SUM(J31:J32),5)</f>
        <v>0</v>
      </c>
      <c r="K33" s="42">
        <f>ROUND((I33-J33),5)</f>
        <v>8007</v>
      </c>
      <c r="L33" s="34">
        <f>ROUND(IF(J33=0, IF(I33=0, 0, 1), I33/J33),5)</f>
        <v>1</v>
      </c>
    </row>
    <row r="34" spans="1:18" x14ac:dyDescent="0.25">
      <c r="A34" s="9"/>
      <c r="B34" s="9"/>
      <c r="C34" s="9"/>
      <c r="D34" s="9"/>
      <c r="E34" s="9" t="s">
        <v>68</v>
      </c>
      <c r="F34" s="9"/>
      <c r="G34" s="9"/>
      <c r="H34" s="9"/>
      <c r="I34" s="27"/>
      <c r="J34" s="27"/>
      <c r="K34" s="42"/>
      <c r="L34" s="34"/>
    </row>
    <row r="35" spans="1:18" x14ac:dyDescent="0.25">
      <c r="A35" s="9"/>
      <c r="B35" s="9"/>
      <c r="C35" s="9"/>
      <c r="D35" s="9"/>
      <c r="E35" s="9"/>
      <c r="F35" s="9" t="s">
        <v>69</v>
      </c>
      <c r="G35" s="9"/>
      <c r="H35" s="9"/>
      <c r="I35" s="27">
        <v>1283.56</v>
      </c>
      <c r="J35" s="27">
        <v>1200</v>
      </c>
      <c r="K35" s="42">
        <f>ROUND((I35-J35),5)</f>
        <v>83.56</v>
      </c>
      <c r="L35" s="34">
        <f>ROUND(IF(J35=0, IF(I35=0, 0, 1), I35/J35),5)</f>
        <v>1.0696300000000001</v>
      </c>
    </row>
    <row r="36" spans="1:18" x14ac:dyDescent="0.25">
      <c r="A36" s="9"/>
      <c r="B36" s="9"/>
      <c r="C36" s="9"/>
      <c r="D36" s="9"/>
      <c r="E36" s="9"/>
      <c r="F36" s="9" t="s">
        <v>70</v>
      </c>
      <c r="G36" s="9"/>
      <c r="H36" s="9"/>
      <c r="I36" s="27">
        <v>1834</v>
      </c>
      <c r="J36" s="27">
        <v>1802</v>
      </c>
      <c r="K36" s="42">
        <f>ROUND((I36-J36),5)</f>
        <v>32</v>
      </c>
      <c r="L36" s="34">
        <f>ROUND(IF(J36=0, IF(I36=0, 0, 1), I36/J36),5)</f>
        <v>1.01776</v>
      </c>
    </row>
    <row r="37" spans="1:18" x14ac:dyDescent="0.25">
      <c r="A37" s="9"/>
      <c r="B37" s="9"/>
      <c r="C37" s="9"/>
      <c r="D37" s="9"/>
      <c r="E37" s="9"/>
      <c r="F37" s="9" t="s">
        <v>83</v>
      </c>
      <c r="G37" s="9"/>
      <c r="H37" s="9"/>
      <c r="I37" s="27"/>
      <c r="J37" s="27"/>
      <c r="K37" s="42"/>
      <c r="L37" s="34"/>
    </row>
    <row r="38" spans="1:18" x14ac:dyDescent="0.25">
      <c r="A38" s="9"/>
      <c r="B38" s="9"/>
      <c r="C38" s="9"/>
      <c r="D38" s="9"/>
      <c r="E38" s="9"/>
      <c r="F38" s="9"/>
      <c r="G38" s="9" t="s">
        <v>84</v>
      </c>
      <c r="H38" s="9"/>
      <c r="I38" s="27">
        <v>41.97</v>
      </c>
      <c r="J38" s="27">
        <v>0</v>
      </c>
      <c r="K38" s="42">
        <f>ROUND((I38-J38),5)</f>
        <v>41.97</v>
      </c>
      <c r="L38" s="34">
        <f>ROUND(IF(J38=0, IF(I38=0, 0, 1), I38/J38),5)</f>
        <v>1</v>
      </c>
    </row>
    <row r="39" spans="1:18" ht="15.75" thickBot="1" x14ac:dyDescent="0.3">
      <c r="A39" s="9"/>
      <c r="B39" s="9"/>
      <c r="C39" s="9"/>
      <c r="D39" s="9"/>
      <c r="E39" s="9"/>
      <c r="F39" s="9"/>
      <c r="G39" s="9" t="s">
        <v>85</v>
      </c>
      <c r="H39" s="9"/>
      <c r="I39" s="28">
        <v>1188</v>
      </c>
      <c r="J39" s="28">
        <v>972</v>
      </c>
      <c r="K39" s="43">
        <f>ROUND((I39-J39),5)</f>
        <v>216</v>
      </c>
      <c r="L39" s="35">
        <f>ROUND(IF(J39=0, IF(I39=0, 0, 1), I39/J39),5)</f>
        <v>1.2222200000000001</v>
      </c>
    </row>
    <row r="40" spans="1:18" x14ac:dyDescent="0.25">
      <c r="A40" s="9"/>
      <c r="B40" s="9"/>
      <c r="C40" s="9"/>
      <c r="D40" s="9"/>
      <c r="E40" s="9"/>
      <c r="F40" s="9" t="s">
        <v>86</v>
      </c>
      <c r="G40" s="9"/>
      <c r="H40" s="9"/>
      <c r="I40" s="27">
        <f>ROUND(SUM(I37:I39),5)</f>
        <v>1229.97</v>
      </c>
      <c r="J40" s="27">
        <f>ROUND(SUM(J37:J39),5)</f>
        <v>972</v>
      </c>
      <c r="K40" s="42">
        <f>ROUND((I40-J40),5)</f>
        <v>257.97000000000003</v>
      </c>
      <c r="L40" s="34">
        <f>ROUND(IF(J40=0, IF(I40=0, 0, 1), I40/J40),5)</f>
        <v>1.2654000000000001</v>
      </c>
    </row>
    <row r="41" spans="1:18" x14ac:dyDescent="0.25">
      <c r="A41" s="9"/>
      <c r="B41" s="9"/>
      <c r="C41" s="9"/>
      <c r="D41" s="9"/>
      <c r="E41" s="9"/>
      <c r="F41" s="9" t="s">
        <v>71</v>
      </c>
      <c r="G41" s="9"/>
      <c r="H41" s="9"/>
      <c r="I41" s="27"/>
      <c r="J41" s="27"/>
      <c r="K41" s="42"/>
      <c r="L41" s="34"/>
    </row>
    <row r="42" spans="1:18" x14ac:dyDescent="0.25">
      <c r="A42" s="9"/>
      <c r="B42" s="9"/>
      <c r="C42" s="9"/>
      <c r="D42" s="9"/>
      <c r="E42" s="9"/>
      <c r="F42" s="9"/>
      <c r="G42" s="9" t="s">
        <v>72</v>
      </c>
      <c r="H42" s="9"/>
      <c r="I42" s="27"/>
      <c r="J42" s="27"/>
      <c r="K42" s="42"/>
      <c r="L42" s="34"/>
    </row>
    <row r="43" spans="1:18" ht="15.75" thickBot="1" x14ac:dyDescent="0.3">
      <c r="A43" s="9"/>
      <c r="B43" s="9"/>
      <c r="C43" s="9"/>
      <c r="D43" s="9"/>
      <c r="E43" s="9"/>
      <c r="F43" s="9"/>
      <c r="G43" s="9"/>
      <c r="H43" s="9" t="s">
        <v>92</v>
      </c>
      <c r="I43" s="28">
        <v>0</v>
      </c>
      <c r="J43" s="28">
        <v>0</v>
      </c>
      <c r="K43" s="43">
        <f>ROUND((I43-J43),5)</f>
        <v>0</v>
      </c>
      <c r="L43" s="35">
        <f>ROUND(IF(J43=0, IF(I43=0, 0, 1), I43/J43),5)</f>
        <v>0</v>
      </c>
    </row>
    <row r="44" spans="1:18" x14ac:dyDescent="0.25">
      <c r="A44" s="9"/>
      <c r="B44" s="9"/>
      <c r="C44" s="9"/>
      <c r="D44" s="9"/>
      <c r="E44" s="9"/>
      <c r="F44" s="9"/>
      <c r="G44" s="9" t="s">
        <v>93</v>
      </c>
      <c r="H44" s="9"/>
      <c r="I44" s="27">
        <f>ROUND(SUM(I42:I43),5)</f>
        <v>0</v>
      </c>
      <c r="J44" s="27">
        <f>ROUND(SUM(J42:J43),5)</f>
        <v>0</v>
      </c>
      <c r="K44" s="42">
        <f>ROUND((I44-J44),5)</f>
        <v>0</v>
      </c>
      <c r="L44" s="34">
        <f>ROUND(IF(J44=0, IF(I44=0, 0, 1), I44/J44),5)</f>
        <v>0</v>
      </c>
    </row>
    <row r="45" spans="1:18" x14ac:dyDescent="0.25">
      <c r="A45" s="9"/>
      <c r="B45" s="9"/>
      <c r="C45" s="9"/>
      <c r="D45" s="9"/>
      <c r="E45" s="9"/>
      <c r="F45" s="9"/>
      <c r="G45" s="9" t="s">
        <v>87</v>
      </c>
      <c r="H45" s="9"/>
      <c r="I45" s="27">
        <v>0</v>
      </c>
      <c r="J45" s="27">
        <v>1652</v>
      </c>
      <c r="K45" s="42">
        <f>ROUND((I45-J45),5)</f>
        <v>-1652</v>
      </c>
      <c r="L45" s="34">
        <f>ROUND(IF(J45=0, IF(I45=0, 0, 1), I45/J45),5)</f>
        <v>0</v>
      </c>
    </row>
    <row r="46" spans="1:18" x14ac:dyDescent="0.25">
      <c r="A46" s="9"/>
      <c r="B46" s="9"/>
      <c r="C46" s="9"/>
      <c r="D46" s="9"/>
      <c r="E46" s="9"/>
      <c r="F46" s="9"/>
      <c r="G46" s="9" t="s">
        <v>73</v>
      </c>
      <c r="H46" s="9"/>
      <c r="I46" s="27">
        <v>358</v>
      </c>
      <c r="J46" s="27">
        <v>348</v>
      </c>
      <c r="K46" s="42">
        <f>ROUND((I46-J46),5)</f>
        <v>10</v>
      </c>
      <c r="L46" s="34">
        <f>ROUND(IF(J46=0, IF(I46=0, 0, 1), I46/J46),5)</f>
        <v>1.02874</v>
      </c>
    </row>
    <row r="47" spans="1:18" ht="15.75" thickBot="1" x14ac:dyDescent="0.3">
      <c r="A47" s="9"/>
      <c r="B47" s="9"/>
      <c r="C47" s="9"/>
      <c r="D47" s="9"/>
      <c r="E47" s="9"/>
      <c r="F47" s="9"/>
      <c r="G47" s="9" t="s">
        <v>123</v>
      </c>
      <c r="H47" s="9"/>
      <c r="I47" s="27">
        <v>0</v>
      </c>
      <c r="J47" s="27"/>
      <c r="K47" s="42"/>
      <c r="L47" s="34"/>
    </row>
    <row r="48" spans="1:18" s="3" customFormat="1" ht="15.75" thickBot="1" x14ac:dyDescent="0.3">
      <c r="A48" s="9"/>
      <c r="B48" s="9"/>
      <c r="C48" s="9"/>
      <c r="D48" s="9"/>
      <c r="E48" s="9"/>
      <c r="F48" s="9" t="s">
        <v>74</v>
      </c>
      <c r="G48" s="9"/>
      <c r="H48" s="9"/>
      <c r="I48" s="31">
        <f>ROUND(I41+SUM(I44:I47),5)</f>
        <v>358</v>
      </c>
      <c r="J48" s="31">
        <f>ROUND(J41+SUM(J44:J47),5)</f>
        <v>2000</v>
      </c>
      <c r="K48" s="44">
        <f>ROUND((I48-J48),5)</f>
        <v>-1642</v>
      </c>
      <c r="L48" s="36">
        <f>ROUND(IF(J48=0, IF(I48=0, 0, 1), I48/J48),5)</f>
        <v>0.17899999999999999</v>
      </c>
      <c r="M48" s="18"/>
      <c r="N48" s="18"/>
      <c r="O48" s="18"/>
      <c r="P48" s="18"/>
      <c r="Q48" s="18"/>
      <c r="R48" s="18"/>
    </row>
    <row r="49" spans="1:18" x14ac:dyDescent="0.25">
      <c r="A49" s="9"/>
      <c r="B49" s="9"/>
      <c r="C49" s="9"/>
      <c r="D49" s="9"/>
      <c r="E49" s="9" t="s">
        <v>75</v>
      </c>
      <c r="F49" s="9"/>
      <c r="G49" s="9"/>
      <c r="H49" s="9"/>
      <c r="I49" s="27">
        <f>ROUND(SUM(I34:I36)+I40+I48,5)</f>
        <v>4705.53</v>
      </c>
      <c r="J49" s="27">
        <f>ROUND(SUM(J34:J36)+J40+J48,5)</f>
        <v>5974</v>
      </c>
      <c r="K49" s="42">
        <f>ROUND((I49-J49),5)</f>
        <v>-1268.47</v>
      </c>
      <c r="L49" s="34">
        <f>ROUND(IF(J49=0, IF(I49=0, 0, 1), I49/J49),5)</f>
        <v>0.78766999999999998</v>
      </c>
    </row>
    <row r="50" spans="1:18" x14ac:dyDescent="0.25">
      <c r="A50" s="9"/>
      <c r="B50" s="9"/>
      <c r="C50" s="9"/>
      <c r="D50" s="9"/>
      <c r="E50" s="9" t="s">
        <v>76</v>
      </c>
      <c r="F50" s="9"/>
      <c r="G50" s="9"/>
      <c r="H50" s="9"/>
      <c r="I50" s="27"/>
      <c r="J50" s="27"/>
      <c r="K50" s="42"/>
      <c r="L50" s="34"/>
    </row>
    <row r="51" spans="1:18" x14ac:dyDescent="0.25">
      <c r="A51" s="9"/>
      <c r="B51" s="9"/>
      <c r="C51" s="9"/>
      <c r="D51" s="9"/>
      <c r="E51" s="9"/>
      <c r="F51" s="9" t="s">
        <v>77</v>
      </c>
      <c r="G51" s="9"/>
      <c r="H51" s="9"/>
      <c r="I51" s="27">
        <v>42345</v>
      </c>
      <c r="J51" s="27">
        <v>39690</v>
      </c>
      <c r="K51" s="42">
        <f t="shared" ref="K51:K56" si="2">ROUND((I51-J51),5)</f>
        <v>2655</v>
      </c>
      <c r="L51" s="34">
        <f t="shared" ref="L51:L56" si="3">ROUND(IF(J51=0, IF(I51=0, 0, 1), I51/J51),5)</f>
        <v>1.0668899999999999</v>
      </c>
    </row>
    <row r="52" spans="1:18" ht="15.75" thickBot="1" x14ac:dyDescent="0.3">
      <c r="A52" s="9"/>
      <c r="B52" s="9"/>
      <c r="C52" s="9"/>
      <c r="D52" s="9"/>
      <c r="E52" s="9"/>
      <c r="F52" s="9" t="s">
        <v>78</v>
      </c>
      <c r="G52" s="9"/>
      <c r="H52" s="9"/>
      <c r="I52" s="28">
        <v>0</v>
      </c>
      <c r="J52" s="28">
        <v>1000</v>
      </c>
      <c r="K52" s="43">
        <f t="shared" si="2"/>
        <v>-1000</v>
      </c>
      <c r="L52" s="35">
        <f t="shared" si="3"/>
        <v>0</v>
      </c>
    </row>
    <row r="53" spans="1:18" x14ac:dyDescent="0.25">
      <c r="A53" s="9"/>
      <c r="B53" s="9"/>
      <c r="C53" s="9"/>
      <c r="D53" s="9"/>
      <c r="E53" s="9" t="s">
        <v>79</v>
      </c>
      <c r="F53" s="9"/>
      <c r="G53" s="9"/>
      <c r="H53" s="9"/>
      <c r="I53" s="27">
        <f>ROUND(SUM(I50:I52),5)</f>
        <v>42345</v>
      </c>
      <c r="J53" s="27">
        <f>ROUND(SUM(J50:J52),5)</f>
        <v>40690</v>
      </c>
      <c r="K53" s="42">
        <f t="shared" si="2"/>
        <v>1655</v>
      </c>
      <c r="L53" s="34">
        <f t="shared" si="3"/>
        <v>1.04067</v>
      </c>
    </row>
    <row r="54" spans="1:18" x14ac:dyDescent="0.25">
      <c r="A54" s="9"/>
      <c r="B54" s="9"/>
      <c r="C54" s="9"/>
      <c r="D54" s="9"/>
      <c r="E54" s="9" t="s">
        <v>111</v>
      </c>
      <c r="F54" s="9"/>
      <c r="G54" s="9"/>
      <c r="H54" s="9"/>
      <c r="I54" s="27">
        <v>0</v>
      </c>
      <c r="J54" s="27">
        <v>0</v>
      </c>
      <c r="K54" s="42">
        <f t="shared" si="2"/>
        <v>0</v>
      </c>
      <c r="L54" s="34">
        <f t="shared" si="3"/>
        <v>0</v>
      </c>
    </row>
    <row r="55" spans="1:18" x14ac:dyDescent="0.25">
      <c r="A55" s="9"/>
      <c r="B55" s="9"/>
      <c r="C55" s="9"/>
      <c r="D55" s="9"/>
      <c r="E55" s="9" t="s">
        <v>104</v>
      </c>
      <c r="F55" s="9"/>
      <c r="G55" s="9"/>
      <c r="H55" s="9"/>
      <c r="I55" s="27">
        <v>3019.11</v>
      </c>
      <c r="J55" s="27">
        <v>0</v>
      </c>
      <c r="K55" s="42">
        <f t="shared" si="2"/>
        <v>3019.11</v>
      </c>
      <c r="L55" s="34">
        <f t="shared" si="3"/>
        <v>1</v>
      </c>
    </row>
    <row r="56" spans="1:18" x14ac:dyDescent="0.25">
      <c r="A56" s="9"/>
      <c r="B56" s="9"/>
      <c r="C56" s="9"/>
      <c r="D56" s="9"/>
      <c r="E56" s="9" t="s">
        <v>108</v>
      </c>
      <c r="F56" s="9"/>
      <c r="G56" s="9"/>
      <c r="H56" s="9"/>
      <c r="I56" s="27">
        <v>3373.58</v>
      </c>
      <c r="J56" s="27">
        <v>0</v>
      </c>
      <c r="K56" s="42">
        <f t="shared" si="2"/>
        <v>3373.58</v>
      </c>
      <c r="L56" s="34">
        <f t="shared" si="3"/>
        <v>1</v>
      </c>
    </row>
    <row r="57" spans="1:18" ht="15.75" thickBot="1" x14ac:dyDescent="0.3">
      <c r="A57" s="9"/>
      <c r="B57" s="9"/>
      <c r="C57" s="9"/>
      <c r="D57" s="9"/>
      <c r="E57" s="9" t="s">
        <v>117</v>
      </c>
      <c r="F57" s="9"/>
      <c r="G57" s="9"/>
      <c r="H57" s="9"/>
      <c r="I57" s="27">
        <v>160</v>
      </c>
      <c r="J57" s="27"/>
      <c r="K57" s="42"/>
      <c r="L57" s="34"/>
      <c r="P57" s="3"/>
    </row>
    <row r="58" spans="1:18" ht="15.75" thickBot="1" x14ac:dyDescent="0.3">
      <c r="A58" s="9"/>
      <c r="B58" s="9"/>
      <c r="C58" s="9"/>
      <c r="D58" s="9" t="s">
        <v>80</v>
      </c>
      <c r="E58" s="9"/>
      <c r="F58" s="9"/>
      <c r="G58" s="9"/>
      <c r="H58" s="9"/>
      <c r="I58" s="30">
        <f>ROUND(I30+I33+I49+SUM(I53:I57),5)</f>
        <v>61610.22</v>
      </c>
      <c r="J58" s="30">
        <f>ROUND(J30+J33+J49+SUM(J53:J57),5)</f>
        <v>46664</v>
      </c>
      <c r="K58" s="45">
        <f>ROUND((I58-J58),5)</f>
        <v>14946.22</v>
      </c>
      <c r="L58" s="37">
        <f>ROUND(IF(J58=0, IF(I58=0, 0, 1), I58/J58),5)</f>
        <v>1.32029</v>
      </c>
    </row>
    <row r="59" spans="1:18" ht="15.75" thickBot="1" x14ac:dyDescent="0.3">
      <c r="A59" s="9"/>
      <c r="B59" s="9" t="s">
        <v>81</v>
      </c>
      <c r="C59" s="9"/>
      <c r="D59" s="9"/>
      <c r="E59" s="9"/>
      <c r="F59" s="9"/>
      <c r="G59" s="9"/>
      <c r="H59" s="9"/>
      <c r="I59" s="30">
        <f>ROUND(I6+I29-I58,5)</f>
        <v>5956.15</v>
      </c>
      <c r="J59" s="30">
        <f>ROUND(J6+J29-J58,5)</f>
        <v>6839.32</v>
      </c>
      <c r="K59" s="45">
        <f>ROUND((I59-J59),5)</f>
        <v>-883.17</v>
      </c>
      <c r="L59" s="37">
        <f>ROUND(IF(J59=0, IF(I59=0, 0, 1), I59/J59),5)</f>
        <v>0.87087000000000003</v>
      </c>
    </row>
    <row r="60" spans="1:18" ht="15.75" thickBot="1" x14ac:dyDescent="0.3">
      <c r="A60" s="9" t="s">
        <v>3</v>
      </c>
      <c r="B60" s="9"/>
      <c r="C60" s="9"/>
      <c r="D60" s="9"/>
      <c r="E60" s="9"/>
      <c r="F60" s="9"/>
      <c r="G60" s="9"/>
      <c r="H60" s="9"/>
      <c r="I60" s="16">
        <f>I59</f>
        <v>5956.15</v>
      </c>
      <c r="J60" s="16">
        <f>J59</f>
        <v>6839.32</v>
      </c>
      <c r="K60" s="46">
        <f>ROUND((I60-J60),5)</f>
        <v>-883.17</v>
      </c>
      <c r="L60" s="38">
        <f>ROUND(IF(J60=0, IF(I60=0, 0, 1), I60/J60),5)</f>
        <v>0.87087000000000003</v>
      </c>
      <c r="M60" s="3"/>
      <c r="N60" s="3"/>
      <c r="O60" s="3"/>
    </row>
    <row r="61" spans="1:18" ht="15.75" thickTop="1" x14ac:dyDescent="0.25"/>
    <row r="63" spans="1:18" x14ac:dyDescent="0.25">
      <c r="Q63" s="3"/>
      <c r="R63" s="3"/>
    </row>
  </sheetData>
  <pageMargins left="0.7" right="0.7" top="0.75" bottom="0.75" header="0.3" footer="0.3"/>
  <pageSetup scale="7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N1:Y20"/>
  <sheetViews>
    <sheetView workbookViewId="0">
      <selection activeCell="V23" sqref="V23"/>
    </sheetView>
  </sheetViews>
  <sheetFormatPr defaultRowHeight="15" x14ac:dyDescent="0.25"/>
  <cols>
    <col min="1" max="13" width="9.140625" style="1"/>
    <col min="14" max="14" width="9.140625" style="10" customWidth="1"/>
    <col min="15" max="18" width="3" style="3" customWidth="1"/>
    <col min="19" max="19" width="29.7109375" style="3" customWidth="1"/>
    <col min="20" max="20" width="12.28515625" style="18" bestFit="1" customWidth="1"/>
    <col min="21" max="24" width="9.140625" style="18"/>
    <col min="25" max="25" width="9.140625" style="11"/>
    <col min="26" max="16384" width="9.140625" style="1"/>
  </cols>
  <sheetData>
    <row r="1" spans="14:25" ht="15.75" x14ac:dyDescent="0.25">
      <c r="O1" s="5" t="s">
        <v>18</v>
      </c>
      <c r="P1" s="9"/>
      <c r="Q1" s="9"/>
      <c r="R1" s="9"/>
      <c r="S1" s="9"/>
      <c r="T1" s="12" t="s">
        <v>152</v>
      </c>
    </row>
    <row r="2" spans="14:25" ht="18" x14ac:dyDescent="0.25">
      <c r="O2" s="6" t="s">
        <v>12</v>
      </c>
      <c r="P2" s="9"/>
      <c r="Q2" s="9"/>
      <c r="R2" s="9"/>
      <c r="S2" s="9"/>
      <c r="T2" s="7">
        <v>44753</v>
      </c>
    </row>
    <row r="3" spans="14:25" x14ac:dyDescent="0.25">
      <c r="O3" s="8" t="s">
        <v>146</v>
      </c>
      <c r="P3" s="9"/>
      <c r="Q3" s="9"/>
      <c r="R3" s="9"/>
      <c r="S3" s="9"/>
      <c r="T3" s="12" t="s">
        <v>20</v>
      </c>
    </row>
    <row r="4" spans="14:25" ht="15.75" thickBot="1" x14ac:dyDescent="0.3">
      <c r="N4" s="2"/>
      <c r="O4" s="17"/>
      <c r="P4" s="17"/>
      <c r="Q4" s="17"/>
      <c r="R4" s="17"/>
      <c r="S4" s="17"/>
      <c r="T4" s="14" t="s">
        <v>126</v>
      </c>
      <c r="U4" s="2"/>
      <c r="V4" s="2"/>
      <c r="W4" s="2"/>
      <c r="X4" s="2"/>
      <c r="Y4" s="2"/>
    </row>
    <row r="5" spans="14:25" ht="15.75" thickTop="1" x14ac:dyDescent="0.25">
      <c r="O5" s="9"/>
      <c r="P5" s="9"/>
      <c r="Q5" s="9" t="s">
        <v>13</v>
      </c>
      <c r="R5" s="9"/>
      <c r="S5" s="9"/>
      <c r="T5" s="27"/>
    </row>
    <row r="6" spans="14:25" x14ac:dyDescent="0.25">
      <c r="O6" s="9"/>
      <c r="P6" s="9"/>
      <c r="Q6" s="9"/>
      <c r="R6" s="9" t="s">
        <v>3</v>
      </c>
      <c r="S6" s="9"/>
      <c r="T6" s="27">
        <v>5956.15</v>
      </c>
    </row>
    <row r="7" spans="14:25" x14ac:dyDescent="0.25">
      <c r="O7" s="9"/>
      <c r="P7" s="9"/>
      <c r="Q7" s="9"/>
      <c r="R7" s="9" t="s">
        <v>88</v>
      </c>
      <c r="S7" s="9"/>
      <c r="T7" s="27"/>
    </row>
    <row r="8" spans="14:25" x14ac:dyDescent="0.25">
      <c r="O8" s="9"/>
      <c r="P8" s="9"/>
      <c r="Q8" s="9"/>
      <c r="R8" s="9" t="s">
        <v>89</v>
      </c>
      <c r="S8" s="9"/>
      <c r="T8" s="27"/>
    </row>
    <row r="9" spans="14:25" x14ac:dyDescent="0.25">
      <c r="O9" s="9"/>
      <c r="P9" s="9"/>
      <c r="Q9" s="9"/>
      <c r="R9" s="9"/>
      <c r="S9" s="9" t="s">
        <v>114</v>
      </c>
      <c r="T9" s="27">
        <v>3660</v>
      </c>
    </row>
    <row r="10" spans="14:25" x14ac:dyDescent="0.25">
      <c r="O10" s="9"/>
      <c r="P10" s="9"/>
      <c r="Q10" s="9"/>
      <c r="R10" s="9"/>
      <c r="S10" s="9" t="s">
        <v>106</v>
      </c>
      <c r="T10" s="27">
        <v>-147.22999999999999</v>
      </c>
    </row>
    <row r="11" spans="14:25" ht="15.75" thickBot="1" x14ac:dyDescent="0.3">
      <c r="O11" s="9"/>
      <c r="P11" s="9"/>
      <c r="Q11" s="9"/>
      <c r="R11" s="9"/>
      <c r="S11" s="9" t="s">
        <v>90</v>
      </c>
      <c r="T11" s="28">
        <v>-12900</v>
      </c>
    </row>
    <row r="12" spans="14:25" x14ac:dyDescent="0.25">
      <c r="O12" s="9"/>
      <c r="P12" s="9"/>
      <c r="Q12" s="9" t="s">
        <v>91</v>
      </c>
      <c r="R12" s="9"/>
      <c r="S12" s="9"/>
      <c r="T12" s="27">
        <f>ROUND(SUM(T5:T6)+SUM(T9:T11),5)</f>
        <v>-3431.08</v>
      </c>
    </row>
    <row r="13" spans="14:25" x14ac:dyDescent="0.25">
      <c r="O13" s="9"/>
      <c r="P13" s="9"/>
      <c r="Q13" s="9" t="s">
        <v>128</v>
      </c>
      <c r="R13" s="9"/>
      <c r="S13" s="9"/>
      <c r="T13" s="27"/>
    </row>
    <row r="14" spans="14:25" x14ac:dyDescent="0.25">
      <c r="O14" s="9"/>
      <c r="P14" s="9"/>
      <c r="Q14" s="9"/>
      <c r="R14" s="9" t="s">
        <v>44</v>
      </c>
      <c r="S14" s="9"/>
      <c r="T14" s="27">
        <v>-7000</v>
      </c>
    </row>
    <row r="15" spans="14:25" ht="15.75" thickBot="1" x14ac:dyDescent="0.3">
      <c r="O15" s="9"/>
      <c r="P15" s="9"/>
      <c r="Q15" s="9"/>
      <c r="R15" s="9" t="s">
        <v>45</v>
      </c>
      <c r="S15" s="9"/>
      <c r="T15" s="27">
        <v>7000</v>
      </c>
    </row>
    <row r="16" spans="14:25" ht="15.75" thickBot="1" x14ac:dyDescent="0.3">
      <c r="O16" s="9"/>
      <c r="P16" s="9"/>
      <c r="Q16" s="9" t="s">
        <v>129</v>
      </c>
      <c r="R16" s="9"/>
      <c r="S16" s="9"/>
      <c r="T16" s="31">
        <f>ROUND(SUM(T13:T15),5)</f>
        <v>0</v>
      </c>
      <c r="X16" s="3"/>
      <c r="Y16" s="3"/>
    </row>
    <row r="17" spans="14:23" x14ac:dyDescent="0.25">
      <c r="O17" s="9"/>
      <c r="P17" s="9" t="s">
        <v>14</v>
      </c>
      <c r="Q17" s="9"/>
      <c r="R17" s="9"/>
      <c r="S17" s="9"/>
      <c r="T17" s="27">
        <f>ROUND(T12+T16,5)</f>
        <v>-3431.08</v>
      </c>
    </row>
    <row r="18" spans="14:23" ht="15.75" thickBot="1" x14ac:dyDescent="0.3">
      <c r="O18" s="9"/>
      <c r="P18" s="9" t="s">
        <v>15</v>
      </c>
      <c r="Q18" s="9"/>
      <c r="R18" s="9"/>
      <c r="S18" s="9"/>
      <c r="T18" s="27">
        <v>73869.56</v>
      </c>
    </row>
    <row r="19" spans="14:23" ht="15.75" thickBot="1" x14ac:dyDescent="0.3">
      <c r="N19" s="3"/>
      <c r="O19" s="9" t="s">
        <v>16</v>
      </c>
      <c r="P19" s="9"/>
      <c r="Q19" s="9"/>
      <c r="R19" s="9"/>
      <c r="S19" s="9"/>
      <c r="T19" s="16">
        <f>ROUND(SUM(T17:T18),5)</f>
        <v>70438.48</v>
      </c>
      <c r="U19" s="3"/>
      <c r="V19" s="3"/>
      <c r="W19" s="3"/>
    </row>
    <row r="20" spans="14:23" ht="15.75" thickTop="1" x14ac:dyDescent="0.25"/>
  </sheetData>
  <pageMargins left="0.7" right="0.7" top="0.75" bottom="0.75" header="0.3" footer="0.3"/>
  <pageSetup scale="47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"/>
  <sheetViews>
    <sheetView workbookViewId="0">
      <selection activeCell="M12" sqref="M12"/>
    </sheetView>
  </sheetViews>
  <sheetFormatPr defaultColWidth="10.5703125" defaultRowHeight="15" x14ac:dyDescent="0.25"/>
  <cols>
    <col min="1" max="2" width="3" style="3" customWidth="1"/>
    <col min="3" max="3" width="7.140625" style="18" bestFit="1" customWidth="1"/>
    <col min="4" max="4" width="5" style="18" bestFit="1" customWidth="1"/>
    <col min="5" max="6" width="5.85546875" style="18" bestFit="1" customWidth="1"/>
    <col min="7" max="7" width="45.42578125" style="18" customWidth="1"/>
    <col min="8" max="8" width="8.7109375" style="18" bestFit="1" customWidth="1"/>
    <col min="9" max="10" width="9.140625" style="18" customWidth="1"/>
    <col min="11" max="16384" width="10.5703125" style="18"/>
  </cols>
  <sheetData>
    <row r="1" spans="1:10" ht="15.75" x14ac:dyDescent="0.25">
      <c r="A1" s="5" t="s">
        <v>18</v>
      </c>
      <c r="B1" s="9"/>
      <c r="C1" s="4"/>
      <c r="D1" s="4"/>
      <c r="E1" s="4"/>
      <c r="F1" s="4"/>
      <c r="G1" s="4"/>
      <c r="H1" s="12"/>
    </row>
    <row r="2" spans="1:10" ht="18" x14ac:dyDescent="0.25">
      <c r="A2" s="6" t="s">
        <v>119</v>
      </c>
      <c r="B2" s="9"/>
      <c r="C2" s="4"/>
      <c r="D2" s="4"/>
      <c r="E2" s="4"/>
      <c r="F2" s="4"/>
      <c r="G2" s="4"/>
      <c r="H2" s="7"/>
    </row>
    <row r="3" spans="1:10" x14ac:dyDescent="0.25">
      <c r="A3" s="8" t="s">
        <v>153</v>
      </c>
      <c r="B3" s="9"/>
      <c r="C3" s="4"/>
      <c r="D3" s="4"/>
      <c r="E3" s="4"/>
      <c r="F3" s="4"/>
      <c r="G3" s="4"/>
      <c r="H3" s="12" t="s">
        <v>20</v>
      </c>
    </row>
    <row r="4" spans="1:10" ht="15.75" thickBot="1" x14ac:dyDescent="0.3">
      <c r="A4" s="17"/>
      <c r="B4" s="17"/>
      <c r="C4" s="17" t="s">
        <v>17</v>
      </c>
      <c r="D4" s="17" t="s">
        <v>120</v>
      </c>
      <c r="E4" s="17" t="s">
        <v>121</v>
      </c>
      <c r="F4" s="17" t="s">
        <v>122</v>
      </c>
      <c r="G4" s="17" t="s">
        <v>94</v>
      </c>
      <c r="H4" s="17" t="s">
        <v>10</v>
      </c>
      <c r="I4" s="2"/>
      <c r="J4" s="2"/>
    </row>
    <row r="5" spans="1:10" s="2" customFormat="1" ht="16.5" thickTop="1" thickBot="1" x14ac:dyDescent="0.3">
      <c r="A5" s="9"/>
      <c r="B5" s="9"/>
      <c r="C5" s="59"/>
      <c r="D5" s="59"/>
      <c r="E5" s="59"/>
      <c r="F5" s="59"/>
      <c r="G5" s="59"/>
      <c r="H5" s="59"/>
      <c r="I5" s="18"/>
      <c r="J5" s="18"/>
    </row>
    <row r="6" spans="1:10" ht="15.75" thickBot="1" x14ac:dyDescent="0.3">
      <c r="A6" s="9" t="s">
        <v>10</v>
      </c>
      <c r="B6" s="9"/>
      <c r="C6" s="16">
        <f>C5</f>
        <v>0</v>
      </c>
      <c r="D6" s="16">
        <f>D5</f>
        <v>0</v>
      </c>
      <c r="E6" s="16">
        <f>E5</f>
        <v>0</v>
      </c>
      <c r="F6" s="16">
        <f>F5</f>
        <v>0</v>
      </c>
      <c r="G6" s="16">
        <f>G5</f>
        <v>0</v>
      </c>
      <c r="H6" s="16">
        <f>ROUND(SUM(C6:G6),5)</f>
        <v>0</v>
      </c>
      <c r="I6" s="3"/>
      <c r="J6" s="3"/>
    </row>
    <row r="7" spans="1:10" ht="15.75" thickTop="1" x14ac:dyDescent="0.25"/>
    <row r="11" spans="1:10" s="3" customFormat="1" x14ac:dyDescent="0.25">
      <c r="C11" s="18"/>
      <c r="D11" s="18"/>
      <c r="E11" s="18"/>
      <c r="F11" s="18"/>
      <c r="G11" s="18"/>
      <c r="H11" s="18"/>
      <c r="I11" s="18"/>
      <c r="J11" s="18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e W R P S m g Z S i K n A A A A + A A A A B I A H A B D b 2 5 m a W c v U G F j a 2 F n Z S 5 4 b W w g o h g A K K A U A A A A A A A A A A A A A A A A A A A A A A A A A A A A h Y 9 N D o I w G E S v Q r q n P w j G k I + y c C u J C d G 4 b W q F R i i G F s v d X H g k r y C J o u 5 c z u R N 8 u Z x u 0 M + t k 1 w V b 3 V n c k Q w x Q F y s j u q E 2 V o c G d w h X K O W y F P I t K B R N s b D p a n a H a u U t K i P c e + w X u + o p E l D J y K D a l r F U r Q m 2 s E 0 Y q 9 F k d / 6 8 Q h / 1 L h k c 4 p j h O k h i z J Q M y 1 1 B o 8 0 W i y R h T I D 8 l r I f G D b 3 i y o S 7 E s g c g b x f 8 C d Q S w M E F A A C A A g A e W R P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l k T 0 o o i k e 4 D g A A A B E A A A A T A B w A R m 9 y b X V s Y X M v U 2 V j d G l v b j E u b S C i G A A o o B Q A A A A A A A A A A A A A A A A A A A A A A A A A A A A r T k 0 u y c z P U w i G 0 I b W A F B L A Q I t A B Q A A g A I A H l k T 0 p o G U o i p w A A A P g A A A A S A A A A A A A A A A A A A A A A A A A A A A B D b 2 5 m a W c v U G F j a 2 F n Z S 5 4 b W x Q S w E C L Q A U A A I A C A B 5 Z E 9 K D 8 r p q 6 Q A A A D p A A A A E w A A A A A A A A A A A A A A A A D z A A A A W 0 N v b n R l b n R f V H l w Z X N d L n h t b F B L A Q I t A B Q A A g A I A H l k T 0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6 l s S R I w H l T 5 D 7 Q o Z G x 4 m o A A A A A A I A A A A A A B B m A A A A A Q A A I A A A A C R 2 K h d / C 7 p l W + 1 C k e R R q R p 6 e x p 4 H W n P J u n h e d u g S 4 H 5 A A A A A A 6 A A A A A A g A A I A A A A P b 6 O A I V j l h h a d x L o D X S n F W D X x 0 6 m T y Q p z n N D X m h V p b / U A A A A D n g g N M Z y q h 6 u Q H Y K 0 + H 7 j F I f d V Q q + d J T Q Q V E 3 y b J 0 P e 9 m P t y j q 0 B P k c U a n R q 7 o u M p R + 4 W + M 6 0 C 5 E U b D j D Q E F J 8 1 c D y I q 9 e Z g q n D R G H 1 I C V X Q A A A A L 7 E W o m Q x A x Z i h g t T g G e 4 y c 3 k F / d Q + E y I S 9 j J 8 O l 3 u 4 + 9 x Z y 4 1 i c / b 3 6 L N M n F O x h 3 v W B A m m + r y L a A 3 m K s Y A A f / 8 = < / D a t a M a s h u p > 
</file>

<file path=customXml/itemProps1.xml><?xml version="1.0" encoding="utf-8"?>
<ds:datastoreItem xmlns:ds="http://schemas.openxmlformats.org/officeDocument/2006/customXml" ds:itemID="{9B7649CC-822C-46AF-AF43-642DA7CDC8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Wells Fargo Checking 6_30</vt:lpstr>
      <vt:lpstr>Wells Fargo Savings 6_30</vt:lpstr>
      <vt:lpstr>YTD Balance Sheet 6_30</vt:lpstr>
      <vt:lpstr>P&amp;L By Class 6_30</vt:lpstr>
      <vt:lpstr>Budget vs Actual by Class 6_30</vt:lpstr>
      <vt:lpstr>P&amp;L 2022-2021 Comparison</vt:lpstr>
      <vt:lpstr> Budget to FYTD Actual</vt:lpstr>
      <vt:lpstr>Cash Flow Statement_Forecast</vt:lpstr>
      <vt:lpstr>AR Aging Summary June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Morgan</cp:lastModifiedBy>
  <cp:lastPrinted>2018-08-22T12:28:55Z</cp:lastPrinted>
  <dcterms:created xsi:type="dcterms:W3CDTF">2017-01-02T20:57:43Z</dcterms:created>
  <dcterms:modified xsi:type="dcterms:W3CDTF">2022-07-11T19:45:29Z</dcterms:modified>
</cp:coreProperties>
</file>